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15" tabRatio="911" activeTab="15"/>
  </bookViews>
  <sheets>
    <sheet name="полы" sheetId="1" r:id="rId1"/>
    <sheet name="оконные проемы" sheetId="2" r:id="rId2"/>
    <sheet name="дверные проемы" sheetId="3" r:id="rId3"/>
    <sheet name="Штукатурные работы" sheetId="4" r:id="rId4"/>
    <sheet name="Облицовочные работы" sheetId="5" r:id="rId5"/>
    <sheet name="Малярные" sheetId="6" r:id="rId6"/>
    <sheet name="Стекольные" sheetId="7" r:id="rId7"/>
    <sheet name="Обойные" sheetId="8" r:id="rId8"/>
    <sheet name="Отопление" sheetId="9" r:id="rId9"/>
    <sheet name="Водопровод и кан." sheetId="10" r:id="rId10"/>
    <sheet name="Электромонтажные" sheetId="11" r:id="rId11"/>
    <sheet name="Земляные" sheetId="12" r:id="rId12"/>
    <sheet name="другие виды" sheetId="13" r:id="rId13"/>
    <sheet name="Кровельные" sheetId="14" r:id="rId14"/>
    <sheet name="РИТУАЛЬНЫЕ УСЛУГИ" sheetId="15" r:id="rId15"/>
    <sheet name="ОБРЕЗКА ДЕРЕВЬЕВ" sheetId="16" r:id="rId16"/>
  </sheets>
  <definedNames>
    <definedName name="_xlnm.Print_Titles" localSheetId="9">'Водопровод и кан.'!$22:$23</definedName>
    <definedName name="_xlnm.Print_Titles" localSheetId="2">'дверные проемы'!$23:$24</definedName>
    <definedName name="_xlnm.Print_Titles" localSheetId="12">'другие виды'!$23:$24</definedName>
    <definedName name="_xlnm.Print_Titles" localSheetId="11">'Земляные'!$22:$23</definedName>
    <definedName name="_xlnm.Print_Titles" localSheetId="5">'Малярные'!$23:$24</definedName>
    <definedName name="_xlnm.Print_Titles" localSheetId="4">'Облицовочные работы'!$23:$24</definedName>
    <definedName name="_xlnm.Print_Titles" localSheetId="7">'Обойные'!$23:$24</definedName>
    <definedName name="_xlnm.Print_Titles" localSheetId="15">'ОБРЕЗКА ДЕРЕВЬЕВ'!$23:$24</definedName>
    <definedName name="_xlnm.Print_Titles" localSheetId="1">'оконные проемы'!$23:$24</definedName>
    <definedName name="_xlnm.Print_Titles" localSheetId="8">'Отопление'!$23:$24</definedName>
    <definedName name="_xlnm.Print_Titles" localSheetId="0">'полы'!$22:$23</definedName>
    <definedName name="_xlnm.Print_Titles" localSheetId="6">'Стекольные'!$23:$24</definedName>
    <definedName name="_xlnm.Print_Titles" localSheetId="3">'Штукатурные работы'!$23:$24</definedName>
    <definedName name="_xlnm.Print_Titles" localSheetId="10">'Электромонтажные'!$22:$23</definedName>
    <definedName name="_xlnm.Print_Area" localSheetId="9">'Водопровод и кан.'!$A$1:$K$504</definedName>
    <definedName name="_xlnm.Print_Area" localSheetId="2">'дверные проемы'!$A$1:$K$95</definedName>
    <definedName name="_xlnm.Print_Area" localSheetId="12">'другие виды'!$A$1:$K$135</definedName>
    <definedName name="_xlnm.Print_Area" localSheetId="11">'Земляные'!$A$1:$K$59</definedName>
    <definedName name="_xlnm.Print_Area" localSheetId="5">'Малярные'!$A$1:$K$227</definedName>
    <definedName name="_xlnm.Print_Area" localSheetId="15">'ОБРЕЗКА ДЕРЕВЬЕВ'!$A$1:$K$32</definedName>
    <definedName name="_xlnm.Print_Area" localSheetId="1">'оконные проемы'!$A$1:$K$102</definedName>
    <definedName name="_xlnm.Print_Area" localSheetId="8">'Отопление'!$A$1:$K$58</definedName>
    <definedName name="_xlnm.Print_Area" localSheetId="3">'Штукатурные работы'!$A$1:$K$197</definedName>
    <definedName name="_xlnm.Print_Area" localSheetId="10">'Электромонтажные'!$A$1:$K$126</definedName>
  </definedNames>
  <calcPr fullCalcOnLoad="1"/>
</workbook>
</file>

<file path=xl/sharedStrings.xml><?xml version="1.0" encoding="utf-8"?>
<sst xmlns="http://schemas.openxmlformats.org/spreadsheetml/2006/main" count="4671" uniqueCount="2620">
  <si>
    <t>Коэффициент технологического вида работ</t>
  </si>
  <si>
    <t>За характер и специфику труда</t>
  </si>
  <si>
    <t>Очередные и дополнительные отпуска</t>
  </si>
  <si>
    <t>Расчет тарифов на платные услуги населению</t>
  </si>
  <si>
    <t>Тарифная ставка первого разряда</t>
  </si>
  <si>
    <t>Среднемесячная норма раб.вр</t>
  </si>
  <si>
    <t>Разрядный коэффициент</t>
  </si>
  <si>
    <t>2р</t>
  </si>
  <si>
    <t>3р</t>
  </si>
  <si>
    <t>4р</t>
  </si>
  <si>
    <t>5р</t>
  </si>
  <si>
    <t>6р</t>
  </si>
  <si>
    <t>Повышение по контракту</t>
  </si>
  <si>
    <t>Премия</t>
  </si>
  <si>
    <t xml:space="preserve">Надбавка за профмастерство </t>
  </si>
  <si>
    <t>Надбавка за стаж</t>
  </si>
  <si>
    <t>Налоги в ФСЗН и госстах</t>
  </si>
  <si>
    <t>Общехозяйственные затраты</t>
  </si>
  <si>
    <t>Плановые накопления</t>
  </si>
  <si>
    <t>Полы</t>
  </si>
  <si>
    <t>Наименование услуги</t>
  </si>
  <si>
    <t>позиция сборника</t>
  </si>
  <si>
    <t>норма времени на выполняемую работу</t>
  </si>
  <si>
    <t>Единица изме-рения</t>
  </si>
  <si>
    <t>разряд работы</t>
  </si>
  <si>
    <t>Затраты на заработную плату, руб.</t>
  </si>
  <si>
    <t>Налоги от ФОТ, руб.</t>
  </si>
  <si>
    <t>Общехозяйственные затраты, руб.</t>
  </si>
  <si>
    <t>Прибыль, руб.</t>
  </si>
  <si>
    <t>Итого тариф без НДС, руб.</t>
  </si>
  <si>
    <t>Смена лаг из досок по кирпичным столбикам</t>
  </si>
  <si>
    <t>2.1.1.</t>
  </si>
  <si>
    <t>м2</t>
  </si>
  <si>
    <t>Смена лаг из досок по готовому основанию</t>
  </si>
  <si>
    <t>2.1.2.</t>
  </si>
  <si>
    <t>Перестилка чистых дощатых полов</t>
  </si>
  <si>
    <t>2.1.3.</t>
  </si>
  <si>
    <t>Сплачивание дощатых полов</t>
  </si>
  <si>
    <t>2.1.4.</t>
  </si>
  <si>
    <t>Укрепление дощатых полов (без добавления нновых досок)</t>
  </si>
  <si>
    <t>2.1.5.</t>
  </si>
  <si>
    <t>Смена досок в полах до трех шт. в одном месте</t>
  </si>
  <si>
    <t>2.1.6.</t>
  </si>
  <si>
    <t>м досок</t>
  </si>
  <si>
    <t>Смена деревянных плинтусов</t>
  </si>
  <si>
    <t>2.1.7.</t>
  </si>
  <si>
    <t>м.п.</t>
  </si>
  <si>
    <t>Шлифовка досчатых полов неокрашенных</t>
  </si>
  <si>
    <t>2.1.8.</t>
  </si>
  <si>
    <t>Шлифовка досчатых полов окрашенных</t>
  </si>
  <si>
    <t>2.1.9.</t>
  </si>
  <si>
    <t>Шлифовка провесов в неокрашенных досчатых полах</t>
  </si>
  <si>
    <t>2.1.10.</t>
  </si>
  <si>
    <t>Шлифовка провесов в окрашенных досчатых полах</t>
  </si>
  <si>
    <t>2.1.11.</t>
  </si>
  <si>
    <t>Перестилка паркетного пола на рейках при количестве клепок до 45 штс м2 (без шлифовки и циклевки</t>
  </si>
  <si>
    <t>2.1.12.</t>
  </si>
  <si>
    <t>Перестилка паркетного пола на рейках при количестве клепок  45-100 штук м2 (без шлифовки и циклевки</t>
  </si>
  <si>
    <t>2.1.13.</t>
  </si>
  <si>
    <t>Перестилка паркетного пола на рейках при количестве клепок  более 100 штук м2 (без шлифовки и циклевки</t>
  </si>
  <si>
    <t>2.1.14.</t>
  </si>
  <si>
    <t>Перестилка полов из щитьвого паркета с исправлением обрешетки (без шлифовки и циклевки)</t>
  </si>
  <si>
    <t>2.1.15.</t>
  </si>
  <si>
    <t>Замена штучного паркета в одном месте до 5 клепок</t>
  </si>
  <si>
    <t>2.1.16.</t>
  </si>
  <si>
    <t>место</t>
  </si>
  <si>
    <t>Замена штучного паркета в одном месте до 0,5 м2</t>
  </si>
  <si>
    <t>2.1.17.</t>
  </si>
  <si>
    <t>Замена штучного паркета в одном месте до 1м2</t>
  </si>
  <si>
    <t>2.1.18.</t>
  </si>
  <si>
    <t>Шлифовка и циклевка паркетных полов,ранее покрытых мастикой и лаком</t>
  </si>
  <si>
    <t>2.1.19.</t>
  </si>
  <si>
    <t>Циклевка (шлифовка) ошлифованных паркетных полов, ранее не покрытых лаком или мастикой</t>
  </si>
  <si>
    <t>2.1.20.</t>
  </si>
  <si>
    <t>Циклевка (шлифовка) ошлифованных паркетных полов, ранее  покрытых лаком или мастикой</t>
  </si>
  <si>
    <t>2.1.21.</t>
  </si>
  <si>
    <t>Смена керамических плиток до 10шт в одном месте</t>
  </si>
  <si>
    <t>2.1.22.</t>
  </si>
  <si>
    <t>шт.</t>
  </si>
  <si>
    <t>Смена керамических плиток боле 10шт в одном месте</t>
  </si>
  <si>
    <t>2.1.23.</t>
  </si>
  <si>
    <t>Заделка выбоин в цементных полах площадью до 0,25м2 в одном месте</t>
  </si>
  <si>
    <t>2.1.24.</t>
  </si>
  <si>
    <t>Заделка выбоин в цементных полах площадью свыше 0,25 до 0,5 м2 в одном месте</t>
  </si>
  <si>
    <t>2.1.25.</t>
  </si>
  <si>
    <t>Заделка выбоин в цементных полах площадью свыше 0,5 м2 до 1м2 в одном месте</t>
  </si>
  <si>
    <t>2.1.26.</t>
  </si>
  <si>
    <t>Разборка кирпичных столбиков</t>
  </si>
  <si>
    <t>2.1.27.</t>
  </si>
  <si>
    <t>м2 пола</t>
  </si>
  <si>
    <t>Разборка лаг деревянных</t>
  </si>
  <si>
    <t>2.1.28.</t>
  </si>
  <si>
    <t>Разборка покрытий дощатых полов или настилов</t>
  </si>
  <si>
    <t>2.1.29.</t>
  </si>
  <si>
    <t>Разборка покрытия полов из ленолиума</t>
  </si>
  <si>
    <t>2.1.30.</t>
  </si>
  <si>
    <t>Разборка покрытия полов из керамических плиток</t>
  </si>
  <si>
    <t>2.1.31.</t>
  </si>
  <si>
    <t>Разборка покрытия полов из щитового паркета с разборкой плинтусов (без разборки настила)</t>
  </si>
  <si>
    <t>2.1.32.</t>
  </si>
  <si>
    <t>Разборка покрытия полов из штучного паркета с разборкой плинтусов (без разборки настила)</t>
  </si>
  <si>
    <t>2.1.33.</t>
  </si>
  <si>
    <t>Снятие деревянных плинтусов</t>
  </si>
  <si>
    <t>2.1.34.</t>
  </si>
  <si>
    <t>Разборка цементных плинтусов</t>
  </si>
  <si>
    <t>2.1.35.</t>
  </si>
  <si>
    <t>Выравнивание ранее выполненной цементной стяжки или бетонного основания слоем полимерцементного раствора</t>
  </si>
  <si>
    <t>2.1.36.</t>
  </si>
  <si>
    <t>Смена покрытий из линолеума</t>
  </si>
  <si>
    <t>2.1.37.</t>
  </si>
  <si>
    <t>Устройство тепловых полов с электронагревом</t>
  </si>
  <si>
    <t>2.1.38.</t>
  </si>
  <si>
    <t>Укладка линолеумных полов</t>
  </si>
  <si>
    <t>2.1.39.</t>
  </si>
  <si>
    <t>Оконные проемы</t>
  </si>
  <si>
    <t>Установка форточки с ее изготовлением и вставкой стекла</t>
  </si>
  <si>
    <t>2.2.1.</t>
  </si>
  <si>
    <t>форточка</t>
  </si>
  <si>
    <t>Смена форточки</t>
  </si>
  <si>
    <t>2.2.2.</t>
  </si>
  <si>
    <t>Смена на месте бруска оконной коробки в каменных стенах при одном переплете в коробке</t>
  </si>
  <si>
    <t>2.2.3.</t>
  </si>
  <si>
    <t>Смена на месте бруска оконной коробки в каменных стенах при двух переплетах в коробке</t>
  </si>
  <si>
    <t>2.2.4.</t>
  </si>
  <si>
    <t xml:space="preserve">Смена на месте бруска оконной коробки(колоды) в деревянных стенах </t>
  </si>
  <si>
    <t>2.2.5.</t>
  </si>
  <si>
    <t>Малый ремонт створчатых оконных переплетов со снятием створок</t>
  </si>
  <si>
    <t>2.2.6.</t>
  </si>
  <si>
    <t>створка</t>
  </si>
  <si>
    <t>Малый ремонт створчатых оконных переплетов без снятия створок</t>
  </si>
  <si>
    <t>2.2.7.</t>
  </si>
  <si>
    <t xml:space="preserve">Большой ремонт створчатых оконных переплетов </t>
  </si>
  <si>
    <t>2.2.8.</t>
  </si>
  <si>
    <t xml:space="preserve">Большой ремонт глухих оконных переплетов </t>
  </si>
  <si>
    <t>2.2.9.</t>
  </si>
  <si>
    <t>переплет</t>
  </si>
  <si>
    <t>Ремонт на месте деревянной подоконной доски</t>
  </si>
  <si>
    <t>2.2.10.</t>
  </si>
  <si>
    <t>Малый ремонт форточки</t>
  </si>
  <si>
    <t>2.2.11.</t>
  </si>
  <si>
    <t>Снятие оконных коробок в каменных стенах с выломкой четвертей</t>
  </si>
  <si>
    <t>2.2.12.</t>
  </si>
  <si>
    <t>коробка</t>
  </si>
  <si>
    <t>Снятие оконных коробок в каменных стенах с выломкой четвертей с отбивкой штукатурки в откосах</t>
  </si>
  <si>
    <t>2.2.13.</t>
  </si>
  <si>
    <t>Снятие деревянных подоконных досок в каменных стенах</t>
  </si>
  <si>
    <t>2.2.14.</t>
  </si>
  <si>
    <t>Снятие деревянных подоконных досок в деревянных стенах</t>
  </si>
  <si>
    <t>2.2.15.</t>
  </si>
  <si>
    <t>Снятие мозаичных подоконных досок</t>
  </si>
  <si>
    <t>2.2.16.</t>
  </si>
  <si>
    <t>Установка подоконных досок</t>
  </si>
  <si>
    <t>2.2.17.</t>
  </si>
  <si>
    <t>м</t>
  </si>
  <si>
    <t>Снятие оконных колод в деревянных стенах</t>
  </si>
  <si>
    <t>2.2.18.</t>
  </si>
  <si>
    <t>коло-да</t>
  </si>
  <si>
    <t>Снятие оконных створок</t>
  </si>
  <si>
    <t>2.2.19.</t>
  </si>
  <si>
    <t>Смена оконного блока, снятие старого и устанновка нового до 2м2</t>
  </si>
  <si>
    <t>2.2.20.</t>
  </si>
  <si>
    <t>блок</t>
  </si>
  <si>
    <t>Смена оконного блока, снятие старого и устанновка нового более 2м2</t>
  </si>
  <si>
    <t>2.2.21.</t>
  </si>
  <si>
    <t>Герметизация мест примыкания оконных блоков к стенам полиуретановой пеной</t>
  </si>
  <si>
    <t>2.2.22.</t>
  </si>
  <si>
    <t>Дверные проемы</t>
  </si>
  <si>
    <t>Снятие дверных полотен</t>
  </si>
  <si>
    <t>2.3.1.</t>
  </si>
  <si>
    <t>полотно</t>
  </si>
  <si>
    <t>Снятие дверных коробок в каменных стенах с выломкой четвертей</t>
  </si>
  <si>
    <t>2.3.2.</t>
  </si>
  <si>
    <t>Снятие дверных коробок в каменных стенах с выломкой четвертей с отбивкой штукатурки в откосах</t>
  </si>
  <si>
    <t>2.3.3.</t>
  </si>
  <si>
    <t>Снятие дверных колод в деревянных стенах</t>
  </si>
  <si>
    <t>2.3.4.</t>
  </si>
  <si>
    <t>колода</t>
  </si>
  <si>
    <t>Снятие дверных коробок в перегородках</t>
  </si>
  <si>
    <t>2.3.5.</t>
  </si>
  <si>
    <t>Смена наличников</t>
  </si>
  <si>
    <t>2.3.6.</t>
  </si>
  <si>
    <t>Смена на месте бруска дверной коробки в каменных стенах</t>
  </si>
  <si>
    <t>2.3.7.</t>
  </si>
  <si>
    <t>брусок</t>
  </si>
  <si>
    <t>Смена на месте бруска дверной коробки(колоды) в деревянных стенах</t>
  </si>
  <si>
    <t>2.3.8.</t>
  </si>
  <si>
    <t>2.3.9.</t>
  </si>
  <si>
    <t>Большой ремонт полотен наружных дверей</t>
  </si>
  <si>
    <t>2.3.10.</t>
  </si>
  <si>
    <t>Большой ремонт полотен внутренних  дверей</t>
  </si>
  <si>
    <t>2.3.11.</t>
  </si>
  <si>
    <t>Малый ремонт на месте дверных полотен</t>
  </si>
  <si>
    <t>2.3.12.</t>
  </si>
  <si>
    <t>2.3.13.</t>
  </si>
  <si>
    <t>Герметизация мест примыкания дверных блоков к стенам полиуретановой пеной</t>
  </si>
  <si>
    <t>2.3.14.</t>
  </si>
  <si>
    <t>Укрепление ранее установленных дверных и оконных коробок</t>
  </si>
  <si>
    <t>2.3.15.</t>
  </si>
  <si>
    <t>Обивка дверей дермантином по утеплителю с прибивкой утеплительных валиков по периметру коробки</t>
  </si>
  <si>
    <t>2.3.16.</t>
  </si>
  <si>
    <t>Смена обивки дверей и утеплительных валиков по периметру коробки</t>
  </si>
  <si>
    <t>2.3.17.</t>
  </si>
  <si>
    <t>Обивка дверей мягкими бортиками (уттеплительными валиками)</t>
  </si>
  <si>
    <t>2.3.18.</t>
  </si>
  <si>
    <t>Установка накладных приборов:угольников оконных, остановов дверных, упоров оконных, ручек-скоб, табличек номерных к дверям, крючков ветровых и т.п.</t>
  </si>
  <si>
    <t>2.3.19.</t>
  </si>
  <si>
    <t>прибор</t>
  </si>
  <si>
    <t>Установка заверток врезных оконных, защелок дверных, петель(дверных, оконных и форточных всех типов)</t>
  </si>
  <si>
    <t>2.3.20.</t>
  </si>
  <si>
    <t>прибор и 2 петли</t>
  </si>
  <si>
    <t>Установка угольников оконных частично врезных, стяжек оконных и балконных, заверток накладныхдверных, задвижек натяжных, ручек-кнопок, замков шкафных накладных и т.п.</t>
  </si>
  <si>
    <t>2.3.21.</t>
  </si>
  <si>
    <t>Смена накладных приборов: угольников оконных, останов дверных, упоров оконных, табличек номерных к дверям, крючков ветровых и  т.п.</t>
  </si>
  <si>
    <t>2.3.22.</t>
  </si>
  <si>
    <t>Смена заверток врезных оконных, защелок дверных, петельвсех видов</t>
  </si>
  <si>
    <t>2.3.23.</t>
  </si>
  <si>
    <t>прибор или 2 петли</t>
  </si>
  <si>
    <t>Смена ручек-скоб</t>
  </si>
  <si>
    <t>2.3.24.</t>
  </si>
  <si>
    <t>Смена угольников оконных частично врезных, стяжек оконных и балконных, заверток накладных дверных, задвижек натяжных, ручек-кнопок и т.п.</t>
  </si>
  <si>
    <t>2.3.25.</t>
  </si>
  <si>
    <t>Установка фрамужных приборов</t>
  </si>
  <si>
    <t>2.3.26.</t>
  </si>
  <si>
    <t>Смена фрамужных приборов</t>
  </si>
  <si>
    <t>2.3.27.</t>
  </si>
  <si>
    <t>Установка сувальных замков (врезных или накладных) или шпингалетов дверных врезных</t>
  </si>
  <si>
    <t>2.3.28.</t>
  </si>
  <si>
    <t>Смена сувальных замков (врезных или накладных) или шпингалетов дверных врезных</t>
  </si>
  <si>
    <t>2.3.29.</t>
  </si>
  <si>
    <t>Установка цилиндровых замков(врезных или накладных) с фалевой ручкой или ключевиной</t>
  </si>
  <si>
    <t>2.3.30.</t>
  </si>
  <si>
    <t>Смена цилиндровых замков(врезных или накладных) с фалевой ручкой или ключевиной</t>
  </si>
  <si>
    <t>2.3.31.</t>
  </si>
  <si>
    <t>Установка пружин дверных или фиксаторов оконных</t>
  </si>
  <si>
    <t>2.3.32.</t>
  </si>
  <si>
    <t>Смена пружин дверных или фиксаторов оконных</t>
  </si>
  <si>
    <t>2.3.33.</t>
  </si>
  <si>
    <t>Врезка глазка оптического дверного</t>
  </si>
  <si>
    <t>2.3.34.</t>
  </si>
  <si>
    <t>шт</t>
  </si>
  <si>
    <t>Установка цепочки дверной</t>
  </si>
  <si>
    <t>2.3.35.</t>
  </si>
  <si>
    <t>Штукатурные работы (внутри здания)</t>
  </si>
  <si>
    <t>Улучшеная штукатурка стен по дереву</t>
  </si>
  <si>
    <t>2.4.1.</t>
  </si>
  <si>
    <t>Улучшеная штукатурка стен по камню известковым раствором</t>
  </si>
  <si>
    <t>2.4.2.</t>
  </si>
  <si>
    <t>Улучшеная штукатурка стен по камню цементно-известковым раствором</t>
  </si>
  <si>
    <t>2.4.3.</t>
  </si>
  <si>
    <t>Улучшеная штукатурка потолков по дереву</t>
  </si>
  <si>
    <t>2.4.4.</t>
  </si>
  <si>
    <t>Улучшеная штукатурка потолков по камню известковым раствором</t>
  </si>
  <si>
    <t>2.4.5.</t>
  </si>
  <si>
    <t>Улучшеная штукатурка потолков по камню цементно-известковым раствором</t>
  </si>
  <si>
    <t>2.4.6.</t>
  </si>
  <si>
    <t>Оштукатуривание откосов известково-гипсовым раствором</t>
  </si>
  <si>
    <t>2.4.7.</t>
  </si>
  <si>
    <t>Оштукатуривание откосов цементно-известковым раствором</t>
  </si>
  <si>
    <t>2.4.8.</t>
  </si>
  <si>
    <t>Вытягивание падуг извесково-гипсовым раствором</t>
  </si>
  <si>
    <t>2.4.9.</t>
  </si>
  <si>
    <t>Вытягивание падуг цементно-известковым  раствором</t>
  </si>
  <si>
    <t>2.4.10.</t>
  </si>
  <si>
    <t>Вытягивание карнизов, поясков и горизонтальных тяг известково-гипсовым раствором</t>
  </si>
  <si>
    <t>2.4.11.</t>
  </si>
  <si>
    <t>Вытягивание карнизов, поясков и горизонтальных тяг цементно-известковым раствором</t>
  </si>
  <si>
    <t>2.4.12.</t>
  </si>
  <si>
    <t>Вытягивание вертикальных тяг известково-гипсовым раствором</t>
  </si>
  <si>
    <t>2.4.13.</t>
  </si>
  <si>
    <t>Вытягивание вертикальных тяг цементно-известковым раствором</t>
  </si>
  <si>
    <t>2.4.14.</t>
  </si>
  <si>
    <t>Затирка бетонных поверхностей стен</t>
  </si>
  <si>
    <t>2.4.15.</t>
  </si>
  <si>
    <t>Затирка бетонных поверхностей потолков</t>
  </si>
  <si>
    <t>2.4.16.</t>
  </si>
  <si>
    <t>Беспесчаная накрывка стен</t>
  </si>
  <si>
    <t>2.4.17.</t>
  </si>
  <si>
    <t>Беспесчаная накрывка потолков</t>
  </si>
  <si>
    <t>2.4.18.</t>
  </si>
  <si>
    <t>Отделка деревянных стен гипсовыми обшимвочными листами или древесно-волокнистыми плитами с устройством каркаса</t>
  </si>
  <si>
    <t>2.4.19.</t>
  </si>
  <si>
    <t>Отделка деревянных стен гипсовыми обшимвочными листами или древесно-волокнистыми плитами без устройства каркаса</t>
  </si>
  <si>
    <t>2.4.20.</t>
  </si>
  <si>
    <t>Отделка каменных стен гипсовыми обшимвочными листами без устройства каркаса</t>
  </si>
  <si>
    <t>2.4.21.</t>
  </si>
  <si>
    <t>Отделка деревянных потолковгипсовыми обшимвочными листами или древесноволокнистыми плитами с устройством каркаса</t>
  </si>
  <si>
    <t>2.4.22.</t>
  </si>
  <si>
    <t>Отделка деревянных потолковгипсовыми обшимвочными листами или древесноволокнистыми плитами без устройства каркаса</t>
  </si>
  <si>
    <t>2.4.23.</t>
  </si>
  <si>
    <t>Подшивка деревянных потолков фанерой, древесностружечными или льнокостровыми плитами с устройством каркаса</t>
  </si>
  <si>
    <t>2.4.24.</t>
  </si>
  <si>
    <t>Подшивка деревянных потолков фанерой, древесностружечными или льнокостровыми плитами без устройства каркаса</t>
  </si>
  <si>
    <t>2.4.25.</t>
  </si>
  <si>
    <t>Обшивка деревянных стен фанерой,древесностружечными или льнокостровыми плитами с устройством каркаса</t>
  </si>
  <si>
    <t>2.4.26.</t>
  </si>
  <si>
    <t>Обшивка деревянных стен фанерой,древесностружечными или льнокостровыми плитами без устройства каркаса</t>
  </si>
  <si>
    <t>2.4.27.</t>
  </si>
  <si>
    <t>Обшивка каменных  стен фанерой,древесностружечными или льнокостровыми плитами с устройством каркаса</t>
  </si>
  <si>
    <t>2.4.28.</t>
  </si>
  <si>
    <t>Обшивка поверхности стен штучной дранью</t>
  </si>
  <si>
    <t>2.4.29.</t>
  </si>
  <si>
    <t>Обшивка поверхности полов штучной дранью</t>
  </si>
  <si>
    <t>2.4.30.</t>
  </si>
  <si>
    <t>Оштукатуривание балок с обматыванием проволокой</t>
  </si>
  <si>
    <t>2.4.31.</t>
  </si>
  <si>
    <t>Обшивка стен облицовочным материалом "Сайдинг"</t>
  </si>
  <si>
    <t>2.4.32.</t>
  </si>
  <si>
    <t>Ремонт штукатурки потолков по камню известковым раствором площадью до 1м2 в одном месте</t>
  </si>
  <si>
    <t>2.4.33.</t>
  </si>
  <si>
    <t>Ремонт штукатурки потолков по камню цементно-известковым раствором площадью до 1м2 в одном месте</t>
  </si>
  <si>
    <t>2.4.34.</t>
  </si>
  <si>
    <t>Ремонт штукатурки потолков по дереву площадью до 1м2 в одном месте</t>
  </si>
  <si>
    <t>2.4.35.</t>
  </si>
  <si>
    <t>Ремонт штукатурки потолков по камню известковым раствором площадью до 10м2 в одном месте</t>
  </si>
  <si>
    <t>2.4.36.</t>
  </si>
  <si>
    <t>Ремонт штукатурки потолков по камню цементно-известковым раствором площадью до 10м2 в одном месте</t>
  </si>
  <si>
    <t>2.4.37.</t>
  </si>
  <si>
    <t>Ремонт штукатурки потолков по дереву площадью до 10м2 в одном месте</t>
  </si>
  <si>
    <t>2.4.38.</t>
  </si>
  <si>
    <t>Ремонт штукатурки стен по камню известковым раствором площадью до 1м2 в одном месте</t>
  </si>
  <si>
    <t>2.4.39.</t>
  </si>
  <si>
    <t>Ремонт штукатурки стен по камню цементно-известковым раствором площадью до 1м2 в одном месте</t>
  </si>
  <si>
    <t>2.4.40.</t>
  </si>
  <si>
    <t>Ремонт штукатурки стен по дереву площадью до 1м2 в одном месте</t>
  </si>
  <si>
    <t>2.4.41.</t>
  </si>
  <si>
    <t>Ремонт штукатурки стен по камню известковым раствором площадью до 10м2 в одном месте</t>
  </si>
  <si>
    <t>2.4.42.</t>
  </si>
  <si>
    <t>Ремонт штукатурки стен по камню цементно-известковым раствором площадью до 10м2 в одном месте</t>
  </si>
  <si>
    <t>2.4.43.</t>
  </si>
  <si>
    <t>Ремонт штукатурки стен по дереву площадью до 10м2 в одном месте</t>
  </si>
  <si>
    <t>2.4.44.</t>
  </si>
  <si>
    <t>Перетирка штукатурки поверхностей стен и потолков</t>
  </si>
  <si>
    <t>2.4.45.</t>
  </si>
  <si>
    <t>Ремонт штукатурки швов между сборными элементами перекрытий стен с прорезкой рустов</t>
  </si>
  <si>
    <t>2.4.46.</t>
  </si>
  <si>
    <t>м шва</t>
  </si>
  <si>
    <t>Обработка швов между гипсовыми обшивочными листами</t>
  </si>
  <si>
    <t>2.4.47.</t>
  </si>
  <si>
    <t>м2 обшивки</t>
  </si>
  <si>
    <t>Обмазка раствором наличников, раскладок или плинтусов</t>
  </si>
  <si>
    <t>2.4.48.</t>
  </si>
  <si>
    <t>Ремонт штукатурки откосов по камню</t>
  </si>
  <si>
    <t>2.4.49.</t>
  </si>
  <si>
    <t>Ремонт штукатурки откосов по дереву</t>
  </si>
  <si>
    <t>2.4.50.</t>
  </si>
  <si>
    <t>Ремонт штукатурки карнизов, падуг и тяг известково-гипсомым раствором</t>
  </si>
  <si>
    <t>2.4.51.</t>
  </si>
  <si>
    <t>Отбивка штукатурки с каменных стен и потолков</t>
  </si>
  <si>
    <t>2.4.52.</t>
  </si>
  <si>
    <t>Отбивка штукатурки с деревянных стен и потолков</t>
  </si>
  <si>
    <t>2.4.53.</t>
  </si>
  <si>
    <t>Разборка обшивки из гипсовых листов,ДСП, ДВП, льнокостровых плит, фанеры или картона</t>
  </si>
  <si>
    <t>2.4.54.</t>
  </si>
  <si>
    <t>Срубка наплывов бетона со стен, столбов, пилястр и других поверхностей</t>
  </si>
  <si>
    <t>2.4.55.</t>
  </si>
  <si>
    <t>Набивка гвоздей с оплетением их проволокой</t>
  </si>
  <si>
    <t>2.4.56.</t>
  </si>
  <si>
    <t>Набивка полос штукатурной сетки шириной до 20см</t>
  </si>
  <si>
    <t>2.4.57.</t>
  </si>
  <si>
    <t>м.п. полос</t>
  </si>
  <si>
    <t>Устройство каркаса из проволочной сетки</t>
  </si>
  <si>
    <t>2.4.58.</t>
  </si>
  <si>
    <t>Декоративная штукатурка стен (шуба)</t>
  </si>
  <si>
    <t>2.4.59.</t>
  </si>
  <si>
    <t>Устройство внутреннего утепления стен</t>
  </si>
  <si>
    <t>2.4.60.</t>
  </si>
  <si>
    <t>Облицовочные работы</t>
  </si>
  <si>
    <t>Облицовка стен по камню керамическими плитками без установки карнизных и плинтусовых плиток</t>
  </si>
  <si>
    <t>2.5.1.</t>
  </si>
  <si>
    <t>Облицовка столбов и откосов по камню керамическими плитками без установки карнизных и плинтусовых плиток</t>
  </si>
  <si>
    <t>2.5.2.</t>
  </si>
  <si>
    <t>Облиовка стен полистирольными плитками на мастике</t>
  </si>
  <si>
    <t>2.5.3.</t>
  </si>
  <si>
    <t>Облицовка поверхности стен бумажно-слоистым декоративным пластиком с устройством каркаса</t>
  </si>
  <si>
    <t>2.5.4.</t>
  </si>
  <si>
    <t>Облицовка поверхности стен бумажно-слоистым декоративным пластиком без устройства каркаса</t>
  </si>
  <si>
    <t>2.5.5.</t>
  </si>
  <si>
    <t>Установка карнизных или плинтусных плиток по стенам</t>
  </si>
  <si>
    <t>2.5.6.</t>
  </si>
  <si>
    <t>Установка карнизных или плинтусных плиток по столбам и откосам</t>
  </si>
  <si>
    <t>2.5.7.</t>
  </si>
  <si>
    <t>Установка встроенных деталей</t>
  </si>
  <si>
    <t>2.5.8.</t>
  </si>
  <si>
    <t>деталь</t>
  </si>
  <si>
    <t>Смена керамических плиток на стенах до 10шт. в одном месте</t>
  </si>
  <si>
    <t>2.5.9.</t>
  </si>
  <si>
    <t>Смена керамических плиток на стенах более 10шт. в одном месте</t>
  </si>
  <si>
    <t>2.5.10.</t>
  </si>
  <si>
    <t>Смена керамических плиток на столбах и откосах  до 10шт. в одном месте</t>
  </si>
  <si>
    <t>2.5.11.</t>
  </si>
  <si>
    <t>Смена керамических плиток на столбах и откосах  более 10шт. в одном месте</t>
  </si>
  <si>
    <t>2.5.12.</t>
  </si>
  <si>
    <t>2.5.13.</t>
  </si>
  <si>
    <t>плитка</t>
  </si>
  <si>
    <t>Разборка облицовки плоских поверхностей без сохранения плиток</t>
  </si>
  <si>
    <t>2.5.14.</t>
  </si>
  <si>
    <t>Разборка облицовки плоских поверхностей с сохранением плиток до 25%</t>
  </si>
  <si>
    <t>2.5.15.</t>
  </si>
  <si>
    <t>Разборка облицовки плоских поверхностей с сохранением плиток от  25% до 50%</t>
  </si>
  <si>
    <t>2.5.16.</t>
  </si>
  <si>
    <t>Разборка покрытий стен из керамической плитки</t>
  </si>
  <si>
    <t>2.5.17.</t>
  </si>
  <si>
    <t>Облицовка стен панелями МДФ и ПВХ</t>
  </si>
  <si>
    <t>2.5.18.</t>
  </si>
  <si>
    <t>Облицовка потолков панелями МДФ и ПВХ</t>
  </si>
  <si>
    <t>2.5.19.</t>
  </si>
  <si>
    <t>Устройство подвесного потолка</t>
  </si>
  <si>
    <t>2.5.20.</t>
  </si>
  <si>
    <t>Оклейка потолков пластиковыми плитами</t>
  </si>
  <si>
    <t>2.5.21.</t>
  </si>
  <si>
    <t>Обшивка стен гипсокартоном</t>
  </si>
  <si>
    <t>2.5.22.</t>
  </si>
  <si>
    <t>Обшивка потолков гипсокартоном</t>
  </si>
  <si>
    <t>2.5.23.</t>
  </si>
  <si>
    <t xml:space="preserve">Малярные работы </t>
  </si>
  <si>
    <t>Шпатлевка поверхности потолка по бетону</t>
  </si>
  <si>
    <t>2.6.1.</t>
  </si>
  <si>
    <t>Шпатлевка бетонных стен без окраски</t>
  </si>
  <si>
    <t>2.6.2.</t>
  </si>
  <si>
    <t>Водоэмульсионная окраска стен</t>
  </si>
  <si>
    <t>2.6.3.</t>
  </si>
  <si>
    <t>Водоэмульсионная окраска потолков</t>
  </si>
  <si>
    <t>2.6.4.</t>
  </si>
  <si>
    <t>Акриловая окраска стен</t>
  </si>
  <si>
    <t>2.6.5.</t>
  </si>
  <si>
    <t>Акриловая окраска потолков</t>
  </si>
  <si>
    <t>2.6.6.</t>
  </si>
  <si>
    <t>Снятие маслянных красок со стен и потолков для последующей их оклейки обоями</t>
  </si>
  <si>
    <t>2.6.7.</t>
  </si>
  <si>
    <t>Снятие водоэмульсионных красок с потолковв и стен</t>
  </si>
  <si>
    <t>2.6.8.</t>
  </si>
  <si>
    <t>Улучшенная клеевая окраска стен по штукатурке</t>
  </si>
  <si>
    <t>2.6.9.</t>
  </si>
  <si>
    <t>Улучшенная клеевая окраска потолков по штукатурке</t>
  </si>
  <si>
    <t>2.6.10.</t>
  </si>
  <si>
    <t>Улучшенная масляная окраска стен по штукатурке</t>
  </si>
  <si>
    <t>2.6.11.</t>
  </si>
  <si>
    <t>Улучшенная масляная окраска потолков по штукатурке</t>
  </si>
  <si>
    <t>2.6.12.</t>
  </si>
  <si>
    <t>Улучшенная масляная окраска стен по беспесчаной накрывке</t>
  </si>
  <si>
    <t>2.6.13.</t>
  </si>
  <si>
    <t>Улучшенная масляная окраска потолков по беспесчаной накрывке</t>
  </si>
  <si>
    <t>2.6.14.</t>
  </si>
  <si>
    <t>Улучшенная масляная окраска стен по дереву</t>
  </si>
  <si>
    <t>2.6.15.</t>
  </si>
  <si>
    <t>Улучшенная масляная окраска потолков по дереву</t>
  </si>
  <si>
    <t>2.6.16.</t>
  </si>
  <si>
    <t>2.7.7.</t>
  </si>
  <si>
    <t>2.1.40.</t>
  </si>
  <si>
    <t>2.1.41.</t>
  </si>
  <si>
    <t>2.1.42.</t>
  </si>
  <si>
    <t>Шпатлевка паркетных полов</t>
  </si>
  <si>
    <t>Шпатлевка деревянных полов</t>
  </si>
  <si>
    <t>Покрытие пола линолеумом мом со сваркой стыков</t>
  </si>
  <si>
    <t>Устройство готового деревянного плинтуса</t>
  </si>
  <si>
    <t>2.1.43.</t>
  </si>
  <si>
    <t>2.1.44.</t>
  </si>
  <si>
    <t>2.1.45.</t>
  </si>
  <si>
    <t>2.1.46.</t>
  </si>
  <si>
    <t>2.1.47.</t>
  </si>
  <si>
    <t>Снятие старой шпатлевки с деревянных полов</t>
  </si>
  <si>
    <t>Устройство покрытия пола из ковролина на плинтусах</t>
  </si>
  <si>
    <t>Устройство покрытия пола из ковролина на клею</t>
  </si>
  <si>
    <t>2.1.48.</t>
  </si>
  <si>
    <t>2.1.49.</t>
  </si>
  <si>
    <t>2.1.50.</t>
  </si>
  <si>
    <t>Сборка щита сплошного деревянного из готовых заготовок (сбивка гвоздями)</t>
  </si>
  <si>
    <t>Укладка лаг из досок по кирпичным столбикам</t>
  </si>
  <si>
    <t>Укладка лаг из досок по готовому основанию</t>
  </si>
  <si>
    <t xml:space="preserve">Устройство чистых дощатых полов вшпунт или вчетверть из досок толщиной 28мм по готовым балкам или лагам </t>
  </si>
  <si>
    <t>2.1.51.</t>
  </si>
  <si>
    <t xml:space="preserve">Устройство чистых дощатых полов вшпунт или вчетверть из досок толщиной 36мм по готовым балкам или лагам </t>
  </si>
  <si>
    <t xml:space="preserve">Устройство чистых дощатых полов вшпунт или вчетверть из досок толщиной 46мм по готовым балкам или лагам </t>
  </si>
  <si>
    <t>2.1.52.</t>
  </si>
  <si>
    <t xml:space="preserve">Устройство чистых дощатых полов впритык из брусков толщиной 46мм </t>
  </si>
  <si>
    <t>2.1.53.</t>
  </si>
  <si>
    <t xml:space="preserve">Устройство чистых дощатых полов впритык из досок толщиной 46мм по готовым балкам или лагам </t>
  </si>
  <si>
    <t>2.1.54.</t>
  </si>
  <si>
    <t>2.1.55.</t>
  </si>
  <si>
    <t>Устройство пола из штучного паркета по готовому основанию на клеящих смесях, при количестве клепок в 1м2:</t>
  </si>
  <si>
    <t>Устройство покрытия пола керамической плиткой (типа Гресс) на клею по цементной стяжке</t>
  </si>
  <si>
    <t>Устройство стяжки самовыравнивающимся составом, толщиной 5мм</t>
  </si>
  <si>
    <t>2.2.23.</t>
  </si>
  <si>
    <t>Установка оконнго блока из ПВХ со стеклопакетами в проемы кирпичных стен, площадью:</t>
  </si>
  <si>
    <t>до 1м2</t>
  </si>
  <si>
    <t>ло 2м2</t>
  </si>
  <si>
    <t>до 3м2</t>
  </si>
  <si>
    <t>свыше 3м2</t>
  </si>
  <si>
    <t>Установка блока оконо- балконная дверь из ПВХ со стеклопакетами при площади изделия до 5м2, в проемы:</t>
  </si>
  <si>
    <t>кирпичных стен</t>
  </si>
  <si>
    <t>КПД</t>
  </si>
  <si>
    <t>2.2.24.</t>
  </si>
  <si>
    <t>2.2.25.</t>
  </si>
  <si>
    <t>2.2.26.</t>
  </si>
  <si>
    <t>Установка оконного блока с деревянными переплетами с тройным остеклением в проемы кирпичных стен площадью до:</t>
  </si>
  <si>
    <t>1,5м2</t>
  </si>
  <si>
    <t>3м2</t>
  </si>
  <si>
    <t>Установка оконного блока с деревянными переплетами с тройным остеклением в проемы панелей КПД площадью до:</t>
  </si>
  <si>
    <t>Установка балконного дверного блока с деревянными переплетами с тройным остеклением в проемы кирпичных стен при площади блока свыше 1,5м2 до 2м2</t>
  </si>
  <si>
    <t>Установка балконного дверного блока с деревянными переплетами с тройным остеклением в проемы панелей КПД при площади блока свыше 1,5м2 до 2м2</t>
  </si>
  <si>
    <t>Установка отлива из оцинкованной стали с устройством каркаса</t>
  </si>
  <si>
    <t>2.2.27.</t>
  </si>
  <si>
    <t>2.2.28.</t>
  </si>
  <si>
    <t>2.2.29.</t>
  </si>
  <si>
    <t>2.2.30.</t>
  </si>
  <si>
    <t>2.2.31.</t>
  </si>
  <si>
    <t>2.2.32.</t>
  </si>
  <si>
    <t>2.2.33.</t>
  </si>
  <si>
    <t>2.2.34.</t>
  </si>
  <si>
    <t>2.2.35.</t>
  </si>
  <si>
    <t>2.2.36.</t>
  </si>
  <si>
    <t>Установка подоконной доски из МДФ</t>
  </si>
  <si>
    <t>Изготовление слухового окна</t>
  </si>
  <si>
    <t>Установка готового слухового окна</t>
  </si>
  <si>
    <t xml:space="preserve">Нанесение герметизирующей мастикиручным шприцем-герметиком при установке оконных (балконных дверных) блоков в проемы кирпичных стен,КПД </t>
  </si>
  <si>
    <t>Установка уплотняющего пенополиэтиленового жгута</t>
  </si>
  <si>
    <t>Установка полотен наружных</t>
  </si>
  <si>
    <t>2.3.36.</t>
  </si>
  <si>
    <t>2.3.37.</t>
  </si>
  <si>
    <t>2.3.38.</t>
  </si>
  <si>
    <t>2.3.39.</t>
  </si>
  <si>
    <t>2.3.40.</t>
  </si>
  <si>
    <t>2.3.41.</t>
  </si>
  <si>
    <t>2.3.42.</t>
  </si>
  <si>
    <t>2.3.43.</t>
  </si>
  <si>
    <t>2.3.44.</t>
  </si>
  <si>
    <t>Установка полотен внутренних межкомнатных</t>
  </si>
  <si>
    <t>Устройство арки</t>
  </si>
  <si>
    <t>Пропитка дверного полотна и коробки пропиточным составом (для придания колера)</t>
  </si>
  <si>
    <t>Пристрожка дверного полотна со снятием</t>
  </si>
  <si>
    <t>Пристрожка дверного полотна без снятия</t>
  </si>
  <si>
    <t>Смена сердцевины в замке</t>
  </si>
  <si>
    <t>Заполнение дверных проемов в каменных стенах блоками площадью проема:</t>
  </si>
  <si>
    <t>до 2м2</t>
  </si>
  <si>
    <t>Заполнение дверных проемов в перегородках и деревянных нерубленных стенах блоками, площадью проема:</t>
  </si>
  <si>
    <t>2.4.61.</t>
  </si>
  <si>
    <t>2.4.62.</t>
  </si>
  <si>
    <t>2.4.63.</t>
  </si>
  <si>
    <t>Обшивка потолков облицовочным материалом типа "Сайдинг"</t>
  </si>
  <si>
    <t>Ремонт "под шубу" площадью до 1м2 в одном месте</t>
  </si>
  <si>
    <t>Облицовка стен по камню керамическими плитками  размером 200*300 мм</t>
  </si>
  <si>
    <t>2.5.24.</t>
  </si>
  <si>
    <t>2.5.25.</t>
  </si>
  <si>
    <t>Фугование швов</t>
  </si>
  <si>
    <t>м. шва</t>
  </si>
  <si>
    <t>2.6.17.</t>
  </si>
  <si>
    <t>2.6.18.</t>
  </si>
  <si>
    <t>2.6.19.</t>
  </si>
  <si>
    <t>2.6.20.</t>
  </si>
  <si>
    <t>2.6.21.</t>
  </si>
  <si>
    <t>2.6.22.</t>
  </si>
  <si>
    <t>2.6.23.</t>
  </si>
  <si>
    <t>2.6.24.</t>
  </si>
  <si>
    <t>2.6.25.</t>
  </si>
  <si>
    <t>2.6.26.</t>
  </si>
  <si>
    <t>2.6.27.</t>
  </si>
  <si>
    <t>2.6.28.</t>
  </si>
  <si>
    <t>2.6.29.</t>
  </si>
  <si>
    <t>2.6.30.</t>
  </si>
  <si>
    <t>2.6.31.</t>
  </si>
  <si>
    <t>2.6.32.</t>
  </si>
  <si>
    <t>2.6.33.</t>
  </si>
  <si>
    <t>2.6.34.</t>
  </si>
  <si>
    <t>2.6.35.</t>
  </si>
  <si>
    <t>2.6.36.</t>
  </si>
  <si>
    <t>2.6.37.</t>
  </si>
  <si>
    <t>2.6.38.</t>
  </si>
  <si>
    <t>2.6.39.</t>
  </si>
  <si>
    <t>2.6.40.</t>
  </si>
  <si>
    <t>2.6.41.</t>
  </si>
  <si>
    <t>2.6.42.</t>
  </si>
  <si>
    <t>2.6.43.</t>
  </si>
  <si>
    <t>2.6.44.</t>
  </si>
  <si>
    <t>2.6.45.</t>
  </si>
  <si>
    <t>2.6.46.</t>
  </si>
  <si>
    <t>2.6.47.</t>
  </si>
  <si>
    <t>2.6.48.</t>
  </si>
  <si>
    <t>2.6.49.</t>
  </si>
  <si>
    <t>2.6.50.</t>
  </si>
  <si>
    <t>2.6.51.</t>
  </si>
  <si>
    <t>2.6.52.</t>
  </si>
  <si>
    <t>2.6.53.</t>
  </si>
  <si>
    <t>2.6.54.</t>
  </si>
  <si>
    <t>2.6.55.</t>
  </si>
  <si>
    <t>2.6.56.</t>
  </si>
  <si>
    <t>2.6.57.</t>
  </si>
  <si>
    <t>2.6.58.</t>
  </si>
  <si>
    <t>2.6.59.</t>
  </si>
  <si>
    <t>2.6.60.</t>
  </si>
  <si>
    <t>2.6.61.</t>
  </si>
  <si>
    <t>2.6.62.</t>
  </si>
  <si>
    <t>2.6.63.</t>
  </si>
  <si>
    <t>2.6.64.</t>
  </si>
  <si>
    <t>2.6.65.</t>
  </si>
  <si>
    <t>2.6.66.</t>
  </si>
  <si>
    <t>2.6.67.</t>
  </si>
  <si>
    <t>2.6.68.</t>
  </si>
  <si>
    <t>2.6.69.</t>
  </si>
  <si>
    <t>2.6.70.</t>
  </si>
  <si>
    <t>2.6.71.</t>
  </si>
  <si>
    <t>Акриловая окраска по "шубе" стен за 2 раза</t>
  </si>
  <si>
    <t>Масляная окраска по "шубе"  за 2 раза</t>
  </si>
  <si>
    <t>2.6.72.</t>
  </si>
  <si>
    <t>2.6.73.</t>
  </si>
  <si>
    <t>Грунтовка стен, полов</t>
  </si>
  <si>
    <t>2.6.74.</t>
  </si>
  <si>
    <t xml:space="preserve"> за 1 раз </t>
  </si>
  <si>
    <t>за 2 раза</t>
  </si>
  <si>
    <t>Грунтовка потолков</t>
  </si>
  <si>
    <t>2.6.75.</t>
  </si>
  <si>
    <t>Водоэмульсионная окраска стен по подготовленной поверхности за 1 раз</t>
  </si>
  <si>
    <t>Водоэмульсионная окраска потолков по подготовленной поверхности за 1 раз</t>
  </si>
  <si>
    <t>2.6.76.</t>
  </si>
  <si>
    <t>2.6.77.</t>
  </si>
  <si>
    <t>2.6.78.</t>
  </si>
  <si>
    <t>2.6.79.</t>
  </si>
  <si>
    <t>Снятие клеевой краски со стен и потолков</t>
  </si>
  <si>
    <t>Снятие известковой (меловой) краски со стен и потолков</t>
  </si>
  <si>
    <t>2.8.6.</t>
  </si>
  <si>
    <t>2.7.1.</t>
  </si>
  <si>
    <t>2.7.2.</t>
  </si>
  <si>
    <t>2.7.3.</t>
  </si>
  <si>
    <t>2.7.4.</t>
  </si>
  <si>
    <t>2.7.5.</t>
  </si>
  <si>
    <t>2.7.6.</t>
  </si>
  <si>
    <t>2.7.8.</t>
  </si>
  <si>
    <t>2.7.9.</t>
  </si>
  <si>
    <t>2.7.10.</t>
  </si>
  <si>
    <t>2.7.11.</t>
  </si>
  <si>
    <t>2.7.12.</t>
  </si>
  <si>
    <t>2.7.13.</t>
  </si>
  <si>
    <t>2.7.14.</t>
  </si>
  <si>
    <t>2.7.15.</t>
  </si>
  <si>
    <t>2.7.16.</t>
  </si>
  <si>
    <t>2.7.17.</t>
  </si>
  <si>
    <t>2.7.18.</t>
  </si>
  <si>
    <t>2.7.19.</t>
  </si>
  <si>
    <t>2.7.20.</t>
  </si>
  <si>
    <t>Остекление оконного переплета стеклом 2-3мм на готовых штапиках при площади стекла свыше 1м2 до 1,5м2</t>
  </si>
  <si>
    <t>Остекление оконного переплета стеклом 4мм на готовых штапиках при площади стекла свыше 1м2 до 1,5м2</t>
  </si>
  <si>
    <t>Выемка разбитых стекол при площади оконного переплета свыше 1м2 до 1,5м2</t>
  </si>
  <si>
    <t>2.8.1.</t>
  </si>
  <si>
    <t>2.8.2.</t>
  </si>
  <si>
    <t>2.8.3.</t>
  </si>
  <si>
    <t>2.8.4.</t>
  </si>
  <si>
    <t>2.8.5.</t>
  </si>
  <si>
    <t>2.8.7.</t>
  </si>
  <si>
    <t>2.8.8.</t>
  </si>
  <si>
    <t>2.8.9.</t>
  </si>
  <si>
    <t>2.8.10.</t>
  </si>
  <si>
    <t>2.8.11.</t>
  </si>
  <si>
    <t>2.8.12.</t>
  </si>
  <si>
    <t>2.8.13.</t>
  </si>
  <si>
    <t>2.8.14.</t>
  </si>
  <si>
    <t>2.8.15.</t>
  </si>
  <si>
    <t>2.8.16.</t>
  </si>
  <si>
    <t>2.8.17.</t>
  </si>
  <si>
    <t>2.8.18.</t>
  </si>
  <si>
    <t>2.8.19.</t>
  </si>
  <si>
    <t>2.8.20.</t>
  </si>
  <si>
    <t>2.8.21.</t>
  </si>
  <si>
    <t>2.8.22.</t>
  </si>
  <si>
    <t>2.8.23.</t>
  </si>
  <si>
    <t>Обойные работы</t>
  </si>
  <si>
    <t>Смена высококачественных обоев на потолке</t>
  </si>
  <si>
    <t>Наклейка потолочных плинтусов</t>
  </si>
  <si>
    <t>Оклейка потолков тиснеными и плотными обоями</t>
  </si>
  <si>
    <t>Покрытие поверхности жидкими обоями</t>
  </si>
  <si>
    <t>Центральное отопление</t>
  </si>
  <si>
    <t>2.9.1.</t>
  </si>
  <si>
    <t>2.9.2.</t>
  </si>
  <si>
    <t>2.9.3.</t>
  </si>
  <si>
    <t>2.9.4.</t>
  </si>
  <si>
    <t>2.9.5.</t>
  </si>
  <si>
    <t>2.9.6.</t>
  </si>
  <si>
    <t>2.9.7.</t>
  </si>
  <si>
    <t>2.9.8.</t>
  </si>
  <si>
    <t>2.9.10.</t>
  </si>
  <si>
    <t>2.9.11.</t>
  </si>
  <si>
    <t>2.9.12.</t>
  </si>
  <si>
    <t>2.9.13.</t>
  </si>
  <si>
    <t>2.9.14.</t>
  </si>
  <si>
    <t>2.9.15.</t>
  </si>
  <si>
    <t>2.9.16.</t>
  </si>
  <si>
    <t>2.9.17.</t>
  </si>
  <si>
    <t>2.9.18.</t>
  </si>
  <si>
    <t>2.9.19.</t>
  </si>
  <si>
    <t>2.9.20.</t>
  </si>
  <si>
    <t>2.9.21.</t>
  </si>
  <si>
    <t>2.9.22.</t>
  </si>
  <si>
    <t>2.9.23.</t>
  </si>
  <si>
    <t>2.9.24.</t>
  </si>
  <si>
    <t>2.9.25.</t>
  </si>
  <si>
    <t>2.9.26.</t>
  </si>
  <si>
    <t>2.9.27.</t>
  </si>
  <si>
    <t>2.9.28.</t>
  </si>
  <si>
    <t>2.9.29.</t>
  </si>
  <si>
    <t>2.9.30.</t>
  </si>
  <si>
    <t>2.9.31.</t>
  </si>
  <si>
    <t>Водопровод и канализация</t>
  </si>
  <si>
    <t>2.10.1.</t>
  </si>
  <si>
    <t>2.10.2.</t>
  </si>
  <si>
    <t>2.10.3.</t>
  </si>
  <si>
    <t>2.10.4.</t>
  </si>
  <si>
    <t>2.10.5.</t>
  </si>
  <si>
    <t>2.10.6.</t>
  </si>
  <si>
    <t>2.10.7.</t>
  </si>
  <si>
    <t>2.10.8.</t>
  </si>
  <si>
    <t>2.10.9.</t>
  </si>
  <si>
    <t>2.10.10.</t>
  </si>
  <si>
    <t>2.10.11.</t>
  </si>
  <si>
    <t>2.10.12.</t>
  </si>
  <si>
    <t>2.10.13.</t>
  </si>
  <si>
    <t>2.10.14.</t>
  </si>
  <si>
    <t>2.10.17.</t>
  </si>
  <si>
    <t>2.10.18.</t>
  </si>
  <si>
    <t>2.10.19.</t>
  </si>
  <si>
    <t>2.10.20.</t>
  </si>
  <si>
    <t>2.10.21.</t>
  </si>
  <si>
    <t>2.10.22.</t>
  </si>
  <si>
    <t>2.10.23.</t>
  </si>
  <si>
    <t>2.10.24.</t>
  </si>
  <si>
    <t>2.10.25.</t>
  </si>
  <si>
    <t>2.10.26.</t>
  </si>
  <si>
    <t>2.10.27.</t>
  </si>
  <si>
    <t>2.10.28.</t>
  </si>
  <si>
    <t>2.10.29.</t>
  </si>
  <si>
    <t>2.10.30.</t>
  </si>
  <si>
    <t>2.10.31.</t>
  </si>
  <si>
    <t>2.10.32.</t>
  </si>
  <si>
    <t>2.10.33.</t>
  </si>
  <si>
    <t>2.10.34.</t>
  </si>
  <si>
    <t>2.10.35.</t>
  </si>
  <si>
    <t>2.10.36.</t>
  </si>
  <si>
    <t>2.10.37.</t>
  </si>
  <si>
    <t>2.10.38.</t>
  </si>
  <si>
    <t>2.10.39.</t>
  </si>
  <si>
    <t>2.10.40.</t>
  </si>
  <si>
    <t>2.10.41.</t>
  </si>
  <si>
    <t>2.10.42.</t>
  </si>
  <si>
    <t>2.10.44.</t>
  </si>
  <si>
    <t>2.10.45.</t>
  </si>
  <si>
    <t>2.10.46.</t>
  </si>
  <si>
    <t>2.10.47.</t>
  </si>
  <si>
    <t>2.10.48.</t>
  </si>
  <si>
    <t>2.10.49.</t>
  </si>
  <si>
    <t>2.10.50.</t>
  </si>
  <si>
    <t>2.10.51.</t>
  </si>
  <si>
    <t>2.10.52.</t>
  </si>
  <si>
    <t>2.10.53.</t>
  </si>
  <si>
    <t>2.10.54.</t>
  </si>
  <si>
    <t>2.10.55.</t>
  </si>
  <si>
    <t>2.10.56.</t>
  </si>
  <si>
    <t>2.10.57.</t>
  </si>
  <si>
    <t>2.10.58.</t>
  </si>
  <si>
    <t>2.10.59.</t>
  </si>
  <si>
    <t>2.10.60.</t>
  </si>
  <si>
    <t>2.10.61.</t>
  </si>
  <si>
    <t>2.10.62.</t>
  </si>
  <si>
    <t>2.10.63.</t>
  </si>
  <si>
    <t>2.10.64.</t>
  </si>
  <si>
    <t>2.10.65.</t>
  </si>
  <si>
    <t>2.10.66.</t>
  </si>
  <si>
    <t>2.10.67.</t>
  </si>
  <si>
    <t>2.10.68.</t>
  </si>
  <si>
    <t>2.10.69.</t>
  </si>
  <si>
    <t>2.10.70.</t>
  </si>
  <si>
    <t>2.10.71.</t>
  </si>
  <si>
    <t>2.10.72.</t>
  </si>
  <si>
    <t>2.10.73.</t>
  </si>
  <si>
    <t>2.10.74.</t>
  </si>
  <si>
    <t>2.10.75.</t>
  </si>
  <si>
    <t>2.10.76.</t>
  </si>
  <si>
    <t>Улучшенная масляная окраска полов</t>
  </si>
  <si>
    <t>Улучшенная масляная окраска заполнений дверных проемов</t>
  </si>
  <si>
    <t>Улучшенная масляная окраска  дверных блоков, подготовленных под вторую окраску</t>
  </si>
  <si>
    <t>Улучшенная масляная окраска заполнений оконных проемов</t>
  </si>
  <si>
    <t>Улучшенная масляная окраска  оконных блоков, подготовленных под вторую окраску</t>
  </si>
  <si>
    <t>Масляная окраска деревянных плинтусов(при неокрашиваемых полах)</t>
  </si>
  <si>
    <t>Улучшенная масляная окраска деревянных поручней</t>
  </si>
  <si>
    <t>Простая маслянная окраска больших металлических поверхностей (кроме кровель)</t>
  </si>
  <si>
    <t>Улучшенная маслянная окраска больших металлических поверхностей (кроме кровель)</t>
  </si>
  <si>
    <t>Простая маслянная окраска металлических кровель суриком за 1 раз</t>
  </si>
  <si>
    <t>Простая маслянная окраска металлических кровель суриком за 2 раза</t>
  </si>
  <si>
    <t>Простая маслянная окраска стальных балок, труб диаметром более 50мм суриком</t>
  </si>
  <si>
    <t>Простая маслянная окраска мметаллических решеток, сеток, переплетов, санитарно-технических и отопительных приборов, труб диаметром менее 50мм суриком</t>
  </si>
  <si>
    <t>Покрытие дощатых полов лаком за 1 раз по ранее огрунтованной или окрашенной поверхности</t>
  </si>
  <si>
    <t>Покрытие паркетных полов лаком за 1 раз по ранее огрунтованной или окрашенной поверхности</t>
  </si>
  <si>
    <t>Покрытие дощатых полов лаком за 2 раза по ранее огрунтованной или окрашенной поверхности</t>
  </si>
  <si>
    <t>Покрытие паркетных полов лаком за 2 раза по ранее огрунтованной или окрашенной поверхности</t>
  </si>
  <si>
    <t>Покрытие паркетных полов лаком за 3 раза по готовой отциклеванной и отшлифованной  поверхности</t>
  </si>
  <si>
    <t>Покрытие стен масляным лаком за 1 раз по ранее огрунтованной или окрашенной поверхности</t>
  </si>
  <si>
    <t>Покрытие стен масляным лаком за 2 раза по ранее огрунтованной или окрашенной поверхности</t>
  </si>
  <si>
    <t>Покрытие потолков масляным лаком за 1 раз по ранее огрунтованной или окрашенной поверхности</t>
  </si>
  <si>
    <t>Покрытие потолков масляным лаком за 2 раза по ранее огрунтованной или окрашенной поверхности</t>
  </si>
  <si>
    <t>Покрытие дверных заполнений масляным лаком за 1 раз по ранее огрунтованной или окрашенной поверхности</t>
  </si>
  <si>
    <t>Покрытие дверных заполнений масляным лаком за 2 раза по ранее огрунтованной или окрашенной поверхности</t>
  </si>
  <si>
    <t>Покрытие оконных заполнений масляным лаком за 1 раз по ранее огрунтованной или окрашенной поверхности</t>
  </si>
  <si>
    <t>Покрытие оконных заполнений масляным лаком за 2 раза по ранее огрунтованной или окрашенной поверхности</t>
  </si>
  <si>
    <t>Окраска металлических дверных заполнений и печей печным лаком за 1 раз</t>
  </si>
  <si>
    <t>Окраска металлических дверных заполнений и печей печным лаком за 2 раза</t>
  </si>
  <si>
    <t>Окраска металлических оконных заполнений, решеток и труб печным лаком за 1 раз</t>
  </si>
  <si>
    <t>Окраска металлических оконных заполнений, решеток и труб печным лаком за 2 раза</t>
  </si>
  <si>
    <t>Окраска металлических дверных заполнений и печей кузбасским  лаком за 1 раз</t>
  </si>
  <si>
    <t>Окраска металлических дверных заполнений и печей кузбасским лаком за 2 раза</t>
  </si>
  <si>
    <t>Окраска металлических оконных заполнений, решеток и труб кузбасским лаком за 1 раз</t>
  </si>
  <si>
    <t>Окраска металлических оконных заполнений, решеток и труб кузбасским лаком за 2 раза</t>
  </si>
  <si>
    <t>Улучшенная маслянная окраска стен с расчисткой старой краски до 10%</t>
  </si>
  <si>
    <t>Улучшенная маслянная окраска стен с расчисткой старой краски до 35%</t>
  </si>
  <si>
    <t>Улучшенная маслянная окраска потолков с расчисткой старой краски до 10%</t>
  </si>
  <si>
    <t>Улучшенная маслянная окраска потолков с расчисткой старой краски до 35%</t>
  </si>
  <si>
    <t>Улучшенная маслянная окраска заполнений оконных проемов с расчисткой старой краски до 10%</t>
  </si>
  <si>
    <t>Улучшенная маслянная окраска заполнений оконных проемов с расчисткой старой краски до 35%</t>
  </si>
  <si>
    <t>Улучшенная маслянная окраска заполнений дверных проемов с расчисткой старой краски до 10%</t>
  </si>
  <si>
    <t>Улучшенная маслянная окраска заполнений дверных проемов с расчисткой старой краски до 35%</t>
  </si>
  <si>
    <t>Улучшенная маслянная окраска полов с расчисткой старой краски до 10%</t>
  </si>
  <si>
    <t>Улучшенная маслянная окраска полов с расчисткой старой краски до 35%</t>
  </si>
  <si>
    <t xml:space="preserve">Окраска металлических поверхностей аллюминиевым порошком за 1 раз (кроме водосточных труб) </t>
  </si>
  <si>
    <t>Маслянная окраска стальных труб за 1 раз</t>
  </si>
  <si>
    <t>Маслянная окраска стальных труб за 2 раза</t>
  </si>
  <si>
    <t>Маслянная окраска чугунных труб за 2 раза</t>
  </si>
  <si>
    <t>Маслянная окраска чугунных труб за 1 раз</t>
  </si>
  <si>
    <t>Маслянная окраска санитарно-технических и отопительных приборов за 1 раз</t>
  </si>
  <si>
    <t>Маслянная окраска санитарно-технических и отопительных приборов за 2 раза</t>
  </si>
  <si>
    <t>Маслянная окраска металлических решеток, сеток и оград за 1 раз</t>
  </si>
  <si>
    <t>Маслянная окраска металлических решеток, сеток и оград за 2 раза</t>
  </si>
  <si>
    <t>Остекление деревянных оконных переплетов и дверных полотен стеклом 2-3мм при площади стекла до 0,5м2</t>
  </si>
  <si>
    <t>Остекление деревянных оконных переплетов и дверных полотен стеклом 2-3мм при площади стекла свыше 0,5м2 до 1м2</t>
  </si>
  <si>
    <t>Остекление деревянных оконных переплетов и дверных полотен стеклом 4-6мм при площади стекла до 0,5м2</t>
  </si>
  <si>
    <t>Остекление деревянных оконных переплетов и дверных полотен стеклом 4-6мм при площади стекла свыше 0,5м2 до 1м2</t>
  </si>
  <si>
    <t>Остекление деревянных оконных переплетов и дверных полотен стеклом 2-3мм на готовых штапиках при площади стекла до 0,25м2</t>
  </si>
  <si>
    <t>Остекление деревянных оконных переплетов и дверных полотен стеклом 2-3мм на готовых штапиках при площади стекла свыше 0,25м2 до 0,5м2</t>
  </si>
  <si>
    <t>Остекление деревянных оконных переплетов и дверных полотен стеклом 2-3мм на готовых штапиках при площади стекла свыше 0,5м2 до1,0м2</t>
  </si>
  <si>
    <t>Остекление деревянных оконных переплетов и дверных полотен стеклом 4-6мм на готовых штапиках при площади стекла свыше до 0,5м2</t>
  </si>
  <si>
    <t>Остекление деревянных оконных переплетов и дверных полотен стеклом4-6мм на готовых штапиках при площади стекла свыше 0,5м2 до1,0м2</t>
  </si>
  <si>
    <t>Остекление дверных полотен узорчатым стекломна готовых штапиках</t>
  </si>
  <si>
    <t>Перемазка фальцев в деревянных переплетах</t>
  </si>
  <si>
    <t>Выемка целых стекол из деревянных перелетов при площади стекла свыше 0,5м2 до 1м2</t>
  </si>
  <si>
    <t xml:space="preserve">Выемка целых стекол из деревянных перелетов при площади стекла до 0,25м2 </t>
  </si>
  <si>
    <t>Выемка целых стекол из деревянных перелетов при площади стекла свыше 0,25м2 до 0,5м2</t>
  </si>
  <si>
    <t>Удаление битых стекол из деревянных перелетов при площади стекла свыше 0,5м2 до 1м2</t>
  </si>
  <si>
    <t>Удаление битых стекол из деревянных перелетов при площади стекла свыше 0,25м2 до 0,5м2</t>
  </si>
  <si>
    <t xml:space="preserve">Удаление битых стекол из деревянных перелетов при площади стекла до 0,25м2 </t>
  </si>
  <si>
    <t>Оклейка стен простыми обоями</t>
  </si>
  <si>
    <t>Оклейка стен тиснеными или плотными  обоями</t>
  </si>
  <si>
    <t>Оклейка стен   обоями влагостойкими или специального вида отделки</t>
  </si>
  <si>
    <t>Наклейка бардюра или фриза на простые обои</t>
  </si>
  <si>
    <t>Наклейка бардюра или фриза на плотные и тисненые обои</t>
  </si>
  <si>
    <t>Наклейка бардюра или фриза на  обои влагостойкие или специального вида отделки</t>
  </si>
  <si>
    <t>Оклейка потолков обоями</t>
  </si>
  <si>
    <t>Оклейка стен поливинилхлоридными пленками на бумажной, тканевой основе или безосновными с подготовкой поверхности</t>
  </si>
  <si>
    <t>Оклейка стен по штукатурке и бетону пленкой декоративной смоклеящейся (ПДСО) с подготовкой поверхности</t>
  </si>
  <si>
    <t>Оклейка стен по штукатурке и бетону пленкой декоративной смоклеящейся (ПДСО) без подготовки поверхности</t>
  </si>
  <si>
    <t>Оклейка стен по дереву пленкой ПДСО с подготовкой поверхности</t>
  </si>
  <si>
    <t>Оклейка стен по дереву пленкой ПДСО без подготовки поверхности</t>
  </si>
  <si>
    <t>Оклейкадверей встоеных шкафов и антресолей пленкой ПДСО с подготовкой поверхности</t>
  </si>
  <si>
    <t>Обшивка стен картоном</t>
  </si>
  <si>
    <t>Подшивка потолков картоном</t>
  </si>
  <si>
    <t>Снятие обоев</t>
  </si>
  <si>
    <t>Снятие линкруста</t>
  </si>
  <si>
    <t>Снятие (соскабливание или смывка) старой известковой или меловой краски</t>
  </si>
  <si>
    <t>Смена на стенах высококачественных обоев</t>
  </si>
  <si>
    <t>Прокладка стальных трубопроводов диаметром до 50мм</t>
  </si>
  <si>
    <t>Установка радиаторов до 7 секций в группе с установкой кранштейнов</t>
  </si>
  <si>
    <t>радиатор</t>
  </si>
  <si>
    <t>Установка радиаторов свыше 7 секций в группе с установкой кранштейнов</t>
  </si>
  <si>
    <t>Проверка на прогрев отопительных радиаторов с регулировкой</t>
  </si>
  <si>
    <t>Смена сгонов у трубопроводов диаметром до 25мм</t>
  </si>
  <si>
    <t>сгон</t>
  </si>
  <si>
    <t>Смена сгонов у трубопроводов диаметром свыше 25мм до 40мм</t>
  </si>
  <si>
    <t>Смена отдельных участков трубопроводов диаметром до 25мм</t>
  </si>
  <si>
    <t>Смена отдельных участков трубопроводов диаметром свеше 25мм до 40мм</t>
  </si>
  <si>
    <t>Смена отдельных участков трубопроводов диаметром  диаметром 50мм</t>
  </si>
  <si>
    <t>Смена кранов двойной регулировки диаметром 20мм, проходных вентилей или обратных клапанов диаметром до 50мм</t>
  </si>
  <si>
    <t>Смена кронштейнов</t>
  </si>
  <si>
    <t>Смена радиаторных пробок</t>
  </si>
  <si>
    <t>Смена манометра или термометра</t>
  </si>
  <si>
    <t>Ремонт ручных насосов</t>
  </si>
  <si>
    <t>насос</t>
  </si>
  <si>
    <t>2.9.9.</t>
  </si>
  <si>
    <t>Ремонт (ревизия и притирка) кранов пробкового типа</t>
  </si>
  <si>
    <t>кран</t>
  </si>
  <si>
    <t>Ремонт (ревизия и притирка) кранов вентильного типа</t>
  </si>
  <si>
    <t>Перегруппировка секций старого радиатора (до 7секций) или замена его средних секций</t>
  </si>
  <si>
    <t>секция</t>
  </si>
  <si>
    <t>Добавление крайней секции к радиатору</t>
  </si>
  <si>
    <t>Снятие крайних секций радиатора</t>
  </si>
  <si>
    <t>Прочистка и промывка радиаторов на месте до 7 секций в группе</t>
  </si>
  <si>
    <t>Прочистка и промывка радиаторов на месте свеше 7 секций в группе</t>
  </si>
  <si>
    <t>Демонтаж ручных насосов</t>
  </si>
  <si>
    <t>Отсоединение и снятие с местарадиатора до 7 секций в группе</t>
  </si>
  <si>
    <t>Отсоединение и снятие с местарадиатора свыше 7 секций в группе</t>
  </si>
  <si>
    <t>Разборка стальных трубопроводов диаметром до 32мм</t>
  </si>
  <si>
    <t>Разборка стальных трубопроводов диаметром до 50мм при помощи сварки</t>
  </si>
  <si>
    <t xml:space="preserve">Разборка стальных трубопроводов диаметром до 50мм </t>
  </si>
  <si>
    <t>Замена микровоздушников на отопительных приборах</t>
  </si>
  <si>
    <t>Установка микровоздушников на отопительных приборах</t>
  </si>
  <si>
    <t>Смена отопительного прибора</t>
  </si>
  <si>
    <t>Смена участков трубопровода центрального отопления, холодного и горячего водоснабжения различной длины(от 0,5 до 10м)при образовании в них течи с применением газоварки, электросварки</t>
  </si>
  <si>
    <t>Смена участка водопроводных труб диаметром до 15мм</t>
  </si>
  <si>
    <t>Смена участка водопроводных труб диаметром до 20мм</t>
  </si>
  <si>
    <t>Смена участка водопроводных труб диаметром до 25мм</t>
  </si>
  <si>
    <t>Смена участка водопроводных труб диаметром до 32мм</t>
  </si>
  <si>
    <t>Смена участка водопроводных труб диаметром до 50мм</t>
  </si>
  <si>
    <t>Смена участка водопроводных труб диаметром свыше 50мм до 100мм</t>
  </si>
  <si>
    <t>Монтаж трубопроводов водоснабжения из медных труб диаметром 15мм и более</t>
  </si>
  <si>
    <t>Монтаж трубопроводов водоснабжения из металлопластиковых труб диаметром 15мм и более</t>
  </si>
  <si>
    <t>Демонтаж трубопроводов водоснабжения из медных или металлопластиковых труб диаметром 15мм и более</t>
  </si>
  <si>
    <t>Замена участка канализационного трубопровода из чугунных труб на пластмассовые или металлопластиковые</t>
  </si>
  <si>
    <t>Смена пластмассовых канализационных труб</t>
  </si>
  <si>
    <t>Смена вентилей на стояках водоснабжения</t>
  </si>
  <si>
    <t>вентиль</t>
  </si>
  <si>
    <t>Ремонт вентиля</t>
  </si>
  <si>
    <t>Отключение воды по стояку(5эт.) спуск воды из стояка наполнение его водой и включение</t>
  </si>
  <si>
    <t>стояк</t>
  </si>
  <si>
    <t>Слитие стояка холодной воды</t>
  </si>
  <si>
    <t>Слитие стояка горячей воды</t>
  </si>
  <si>
    <t>Зачеканка трубопроводов внутренней канализации</t>
  </si>
  <si>
    <t>раструб</t>
  </si>
  <si>
    <t>Смена отдельных участков чугунных канализационных труб диаметром  50мм</t>
  </si>
  <si>
    <t>Смена отдельных участков чугунных канализационных труб диаметром  100мм</t>
  </si>
  <si>
    <t>Смена отдельных участков чугунных канализационных труб диаметром  150мм</t>
  </si>
  <si>
    <t>Смена фаянсового унитаза</t>
  </si>
  <si>
    <t xml:space="preserve"> Смена фаянсового умывальника</t>
  </si>
  <si>
    <t>Смена раковины</t>
  </si>
  <si>
    <t>Смена мойки на одно отделение</t>
  </si>
  <si>
    <t>Смена мойки на два отделения</t>
  </si>
  <si>
    <t>Смена ванны любой модели</t>
  </si>
  <si>
    <t xml:space="preserve">Смена сиденья к унитазу </t>
  </si>
  <si>
    <t>смена манжеты к унитазу</t>
  </si>
  <si>
    <t xml:space="preserve">Смена смывной трубы с манжетой </t>
  </si>
  <si>
    <t>Смена трапа</t>
  </si>
  <si>
    <t>Смена сифона к санитарному прибору</t>
  </si>
  <si>
    <t>Смена смывного чугунного или фаянсового бачка</t>
  </si>
  <si>
    <t>Смена кронштейнов под санитарные приборы</t>
  </si>
  <si>
    <t>Смена смесителя настенного для умывальников, моек или раковин</t>
  </si>
  <si>
    <t>Смена смесителя настольного для умывальников, моек или раковин</t>
  </si>
  <si>
    <t>Смена смесителя для ванны</t>
  </si>
  <si>
    <t>Смена водоразборных кранов</t>
  </si>
  <si>
    <t>Ремонт смывного бачка с регулировкой на месте, со сменой деталей из резины, поплавкового или спускового клапана</t>
  </si>
  <si>
    <t xml:space="preserve">Ремонт смывного бачка с регулировкой на месте, со сменой  клапана поплавкового </t>
  </si>
  <si>
    <t>Регулировка смывного бачка без ремонта</t>
  </si>
  <si>
    <t>Снятие фаянсового унитаза</t>
  </si>
  <si>
    <t>Снятие смывного бачка</t>
  </si>
  <si>
    <t>Снятие смывной трубы</t>
  </si>
  <si>
    <t>Снятие умывальника, мойки или раковины</t>
  </si>
  <si>
    <t>Прочистка трубопроводов внутренней канализации</t>
  </si>
  <si>
    <t>Смена вентиля старого образца на вентиль другого образца, включая вентиль импортного производства на стояке водоснабжения</t>
  </si>
  <si>
    <t>Смена прокладки для водоразборных кранов,душа бачка унитаза с учетом сборки и разборки оборудования</t>
  </si>
  <si>
    <t>2.10.43.</t>
  </si>
  <si>
    <t>Смена головки вентиля</t>
  </si>
  <si>
    <t>Установка приборов учта воды и фильтров к ним</t>
  </si>
  <si>
    <t>Смена приборов учета воды и фильтров к ним</t>
  </si>
  <si>
    <t xml:space="preserve">Смена сифона в ванной </t>
  </si>
  <si>
    <t>Замена гибкой подводки к санитарному прибору</t>
  </si>
  <si>
    <t>Установка гибкой подводки к санитарному прибору</t>
  </si>
  <si>
    <t>Замена душевой кабины и поддона</t>
  </si>
  <si>
    <t>Установка душевой кабины и поддона</t>
  </si>
  <si>
    <t>Замена унитаза свысоко расположенным бачком на унитаз "Компакт"</t>
  </si>
  <si>
    <t>Смена обвязки для ванны</t>
  </si>
  <si>
    <t>Установка тумбы под мойку</t>
  </si>
  <si>
    <t>Смена шланга ПВХ для смесителя</t>
  </si>
  <si>
    <t>Смена головки смемителя</t>
  </si>
  <si>
    <t>Укрепление унитаза</t>
  </si>
  <si>
    <t>Смена труба излива на смесителе</t>
  </si>
  <si>
    <t>Ремонт смесителя</t>
  </si>
  <si>
    <t>Установка фильтров на подводке и санитарных приборах</t>
  </si>
  <si>
    <t>Прочистка фильтров на подводке и санитарных приборах</t>
  </si>
  <si>
    <t>Установка заглушек</t>
  </si>
  <si>
    <t>Установка кронштейна под санитарный прибор</t>
  </si>
  <si>
    <t>Установка умывальника с креплением к стене болтами</t>
  </si>
  <si>
    <t>Смена сальников кольца смесителя</t>
  </si>
  <si>
    <t>Смена унитаза типа "Компакт"</t>
  </si>
  <si>
    <t>Смена чугунных труб канализации диаметром 55мм</t>
  </si>
  <si>
    <t>стык</t>
  </si>
  <si>
    <t>Установка шарового крана диаметром до 20мм</t>
  </si>
  <si>
    <t>2.10.77.</t>
  </si>
  <si>
    <t>2.10.78.</t>
  </si>
  <si>
    <t>Смена водоразборного шарового крана диаметром до 20мм</t>
  </si>
  <si>
    <t>2.10.79.</t>
  </si>
  <si>
    <t>Установка шарового крана диаметром свыше 20мм до 50мм</t>
  </si>
  <si>
    <t>Смена водоразборного шарового крана диаметром свыше 20мм до 50мм</t>
  </si>
  <si>
    <t>2.10.80.</t>
  </si>
  <si>
    <t>Установка шарового крана диаметром свыше 50мм до 100мм</t>
  </si>
  <si>
    <t>Смена водоразборного шарового крана диаметром свыше 50мм до 100мм</t>
  </si>
  <si>
    <t>2.10.81.</t>
  </si>
  <si>
    <t>Установка биде</t>
  </si>
  <si>
    <t>2.10.82.</t>
  </si>
  <si>
    <t>Смена биде</t>
  </si>
  <si>
    <t>2.10.83.</t>
  </si>
  <si>
    <t>Смена выпуска ванны</t>
  </si>
  <si>
    <t>2.10.84.</t>
  </si>
  <si>
    <t>выпуск</t>
  </si>
  <si>
    <t>Смена полотенцесушителя</t>
  </si>
  <si>
    <t>2.10.85.</t>
  </si>
  <si>
    <t>Установка пьедестала под умывальник</t>
  </si>
  <si>
    <t>2.10.86.</t>
  </si>
  <si>
    <t>пьедестал</t>
  </si>
  <si>
    <t>Прочистка засора унитаза со снятием прибора</t>
  </si>
  <si>
    <t>2.10.87.</t>
  </si>
  <si>
    <t>Прочистка засора унитаза без снятия прибора</t>
  </si>
  <si>
    <t>2.10.88.</t>
  </si>
  <si>
    <t>Прочистка засора сифона и выпуска</t>
  </si>
  <si>
    <t>2.10.89.</t>
  </si>
  <si>
    <t>Установка импортного унитаза со снятием старого</t>
  </si>
  <si>
    <t>2.10.90.</t>
  </si>
  <si>
    <t>Установка импортного смесителя для ванны со снятием старого</t>
  </si>
  <si>
    <t>2.10.91.</t>
  </si>
  <si>
    <t>Установка импортного смесителя в кухне со снятием старого</t>
  </si>
  <si>
    <t>2.10.92.</t>
  </si>
  <si>
    <t>Установка импортной ванны со снятием старой</t>
  </si>
  <si>
    <t>2.10.93.</t>
  </si>
  <si>
    <t>Установка импортного полотенцесушителя со снятием старого</t>
  </si>
  <si>
    <t>2.10.94.</t>
  </si>
  <si>
    <t>Установка импортного бачка со снятием старого</t>
  </si>
  <si>
    <t>2.10.95.</t>
  </si>
  <si>
    <t>Подключение стиральной машины к водопроводу и канализации</t>
  </si>
  <si>
    <t>2.10.96.</t>
  </si>
  <si>
    <t>Смена эллипсной резины</t>
  </si>
  <si>
    <t>2.10.97.</t>
  </si>
  <si>
    <t>Набивка сальника в вентиле</t>
  </si>
  <si>
    <t>2.10.98.</t>
  </si>
  <si>
    <t>Электромонтажные работы</t>
  </si>
  <si>
    <t>2.11.1.</t>
  </si>
  <si>
    <t>2.11.2.</t>
  </si>
  <si>
    <t>2.11.3.</t>
  </si>
  <si>
    <t>2.11.4.</t>
  </si>
  <si>
    <t>2.11.5.</t>
  </si>
  <si>
    <t>2.11.6.</t>
  </si>
  <si>
    <t>2.11.7.</t>
  </si>
  <si>
    <t>2.11.8.</t>
  </si>
  <si>
    <t>2.11.9.</t>
  </si>
  <si>
    <t>2.11.10.</t>
  </si>
  <si>
    <t>2.11.11.</t>
  </si>
  <si>
    <t>2.11.12.</t>
  </si>
  <si>
    <t>2.11.13.</t>
  </si>
  <si>
    <t>2.11.14.</t>
  </si>
  <si>
    <t>2.11.15.</t>
  </si>
  <si>
    <t>2.11.16.</t>
  </si>
  <si>
    <t>2.11.17.</t>
  </si>
  <si>
    <t>2.11.18.</t>
  </si>
  <si>
    <t>2.11.19.</t>
  </si>
  <si>
    <t>2.11.20.</t>
  </si>
  <si>
    <t>2.11.21.</t>
  </si>
  <si>
    <t>2.11.22.</t>
  </si>
  <si>
    <t>2.11.23.</t>
  </si>
  <si>
    <t>2.11.24.</t>
  </si>
  <si>
    <t>2.11.25.</t>
  </si>
  <si>
    <t>2.11.26.</t>
  </si>
  <si>
    <t>2.11.27.</t>
  </si>
  <si>
    <t>2.11.28.</t>
  </si>
  <si>
    <t>2.11.29.</t>
  </si>
  <si>
    <t>2.11.30.</t>
  </si>
  <si>
    <t>2.11.31.</t>
  </si>
  <si>
    <t>2.11.32.</t>
  </si>
  <si>
    <t>2.11.33.</t>
  </si>
  <si>
    <t>2.11.34.</t>
  </si>
  <si>
    <t>2.11.35.</t>
  </si>
  <si>
    <t>2.11.36.</t>
  </si>
  <si>
    <t>2.11.37.</t>
  </si>
  <si>
    <t>2.11.38.</t>
  </si>
  <si>
    <t>2.11.39.</t>
  </si>
  <si>
    <t>2.11.40.</t>
  </si>
  <si>
    <t>2.11.41.</t>
  </si>
  <si>
    <t>2.11.42.</t>
  </si>
  <si>
    <t>Установка электрического звонка и кнопки с прокладкой проводов</t>
  </si>
  <si>
    <t>звонок</t>
  </si>
  <si>
    <t>Установка электрического звонка и кнопки без прокладки проводов</t>
  </si>
  <si>
    <t>Установка выключателя, переключателя или штепсельной розетки при скрытой проводке</t>
  </si>
  <si>
    <t>Установка выключателя, переключателя или штепсельной розетки для открытой проводке</t>
  </si>
  <si>
    <t>Установка потолочного патрона</t>
  </si>
  <si>
    <t>Установка трехлавишного выключателя при скрытой проводке с устройством гнезда по каменным основаниям</t>
  </si>
  <si>
    <t>Установка подвесного патрона</t>
  </si>
  <si>
    <t>патрон</t>
  </si>
  <si>
    <t>Установка подвесного светильника</t>
  </si>
  <si>
    <t>светильник</t>
  </si>
  <si>
    <t>Установка светильника типа "Бра"</t>
  </si>
  <si>
    <t>Установка люминесцентных светильников на штырях</t>
  </si>
  <si>
    <t>Установка люминесцентных светильников на подвесах</t>
  </si>
  <si>
    <t>Установка люстры (светильника) многорожковой</t>
  </si>
  <si>
    <t>люстра</t>
  </si>
  <si>
    <t>Установка крюка для подвески светильников и люстр на деревянном основании или в готовые гнезда бетонных оснований</t>
  </si>
  <si>
    <t>крюк</t>
  </si>
  <si>
    <t>Установка крюка для подвески светильников и люстр по бетону с пробивкой гнезд</t>
  </si>
  <si>
    <t>Установка щитка для электросчетчика</t>
  </si>
  <si>
    <t>щиток</t>
  </si>
  <si>
    <t>Установка однофазного электрического счетчика на готовый считок</t>
  </si>
  <si>
    <t>Пробивка борозд в кирпичных стенах глубиной до 3см при ширине  борозды до 4см</t>
  </si>
  <si>
    <t>Пробивка борозд в бетонных стенах глубиной до 3см при ширине  борозды до 4см</t>
  </si>
  <si>
    <t xml:space="preserve"> Снятие выключателей, переключателей и штепсельных розеток</t>
  </si>
  <si>
    <t>Демонтаж бра, плафонов или подвесных светильников</t>
  </si>
  <si>
    <t>Демонтаж щитка со счетчиком</t>
  </si>
  <si>
    <t>Смена кухонной электроплиты с заменой кабеля до штепсельной розетки с проверкой правильности подключения</t>
  </si>
  <si>
    <t>плита</t>
  </si>
  <si>
    <t>Отключение и подключение электроэнергии должникам по оплате за электроэнергию</t>
  </si>
  <si>
    <t>квартира</t>
  </si>
  <si>
    <t>Подключение, отключение шлифовальной машины к вводному устройству дома</t>
  </si>
  <si>
    <t>Подключение сварочного аппарата при сварке решетокна окна</t>
  </si>
  <si>
    <t>Перенос розеток со шьраблением на расстояние до 1м</t>
  </si>
  <si>
    <t>розетка</t>
  </si>
  <si>
    <t>Обследование и определение причин неисправностей в электросети квартиры</t>
  </si>
  <si>
    <t>электро-разводка квартиры</t>
  </si>
  <si>
    <t>Установка галогенных светильников</t>
  </si>
  <si>
    <t>Замена галогенных светильников</t>
  </si>
  <si>
    <t>Установка и подсоединение к электросетям э/водонагревателя</t>
  </si>
  <si>
    <t>Замена выключателя одинарного, двойного</t>
  </si>
  <si>
    <t>Установка автоматов квартирных</t>
  </si>
  <si>
    <t>автомат</t>
  </si>
  <si>
    <t>Замена автоматов квартирных</t>
  </si>
  <si>
    <t>Смена провода сечением 2*2,5мм кв. при скрытой проводке в бетонных стенах</t>
  </si>
  <si>
    <t>Ремонт э/выключателя, розетки, прибор</t>
  </si>
  <si>
    <t>Перекидка проводов</t>
  </si>
  <si>
    <t>одна перекидка</t>
  </si>
  <si>
    <t>Устройство и подключение точечных светильнмков в подвесном потолке</t>
  </si>
  <si>
    <t>Установка блока выключатель+ переключатель+розетка</t>
  </si>
  <si>
    <t>Смена блока выключатель+ переключатель+розетка</t>
  </si>
  <si>
    <t>Установка розетки с дополнительным нулевым или заземляющим проводом</t>
  </si>
  <si>
    <t>Смена розетки с дополнительным нулевым или заземляющим проводом</t>
  </si>
  <si>
    <t>2.12.5.</t>
  </si>
  <si>
    <t>2.12.6.</t>
  </si>
  <si>
    <t>2.12.7.</t>
  </si>
  <si>
    <t>2.12.8.</t>
  </si>
  <si>
    <t>2.12.9.</t>
  </si>
  <si>
    <t>2.12.10.</t>
  </si>
  <si>
    <t>м3</t>
  </si>
  <si>
    <t>Смена почтового ящика</t>
  </si>
  <si>
    <t>Смена петель почтового ящика</t>
  </si>
  <si>
    <t>Смена замка почтового ящика</t>
  </si>
  <si>
    <t>Утепление балконов, лоджий</t>
  </si>
  <si>
    <t>Среднемесячная норма раб.времени</t>
  </si>
  <si>
    <t>Единица измерения</t>
  </si>
  <si>
    <t>Позиция сборника</t>
  </si>
  <si>
    <t>Разборка покрытий стен м потолков из вагонки, панелей МДФ и ПВХ</t>
  </si>
  <si>
    <t>2.1.56.</t>
  </si>
  <si>
    <t>2.1.57.</t>
  </si>
  <si>
    <t>Общехозяйствен-ные затраты, руб.</t>
  </si>
  <si>
    <t>Общехозяйствен- ные затраты, руб.</t>
  </si>
  <si>
    <t>Стекольные работы</t>
  </si>
  <si>
    <t>Прокладка трубопроводов из чугунных канализационных труб диаметром:</t>
  </si>
  <si>
    <t>50мм</t>
  </si>
  <si>
    <t>100мм</t>
  </si>
  <si>
    <t>150мм</t>
  </si>
  <si>
    <t>2.10.99.</t>
  </si>
  <si>
    <t>Прокладка трубопроводов из стальных труб диаметром:</t>
  </si>
  <si>
    <t>2.10.100</t>
  </si>
  <si>
    <t>Прокладка трубопроводов из керамических канализационных труб диаметром:</t>
  </si>
  <si>
    <t>2.10.101</t>
  </si>
  <si>
    <t>200мм</t>
  </si>
  <si>
    <t>Прокладка трубопроводов из полиэтиленовых труб, выпускаемых в бухтах, диаметром до:</t>
  </si>
  <si>
    <t>25мм</t>
  </si>
  <si>
    <t>32мм</t>
  </si>
  <si>
    <t>40мм</t>
  </si>
  <si>
    <t>63мм</t>
  </si>
  <si>
    <t>90мм</t>
  </si>
  <si>
    <t>110мм</t>
  </si>
  <si>
    <t>160мм</t>
  </si>
  <si>
    <t>2.10.102</t>
  </si>
  <si>
    <t>Прокладка трубопроводов из полиэтиленовых труб, выпускаемых в отрезках, диаметром до:</t>
  </si>
  <si>
    <t>225мм</t>
  </si>
  <si>
    <t>2.10.103</t>
  </si>
  <si>
    <t>Сварка полиэтиленовых труб</t>
  </si>
  <si>
    <t>2.10.104</t>
  </si>
  <si>
    <t>Прокладка трубопроводов канализации  из асбестоцементных  труб диаметром :</t>
  </si>
  <si>
    <t>2.10.105</t>
  </si>
  <si>
    <t>Прокладка трубопроводов из полихлоридвиниловых канализационных труб диаметром :</t>
  </si>
  <si>
    <t>2.10.106</t>
  </si>
  <si>
    <t>Присоединение частного трубопровода к существующей канализационной сети</t>
  </si>
  <si>
    <t>2.10.107</t>
  </si>
  <si>
    <t>врезка</t>
  </si>
  <si>
    <t>Разборка трубопроводов из чугунных канализационных труб диаметром:</t>
  </si>
  <si>
    <t>2.10.108</t>
  </si>
  <si>
    <t>Разборка трубопроводов из керамических канализационных труб диаметром:</t>
  </si>
  <si>
    <t>2.10.109</t>
  </si>
  <si>
    <t>Разборка трубопровода    из асбестоцементных канализационных труб диаметром :</t>
  </si>
  <si>
    <t>2.10.110</t>
  </si>
  <si>
    <t>Разборка трубопровода    из асбестоцементных водопроводных труб диаметром :</t>
  </si>
  <si>
    <t>2.10.111</t>
  </si>
  <si>
    <t>км трубопровода</t>
  </si>
  <si>
    <t>2.10.112</t>
  </si>
  <si>
    <t>300м</t>
  </si>
  <si>
    <t>400м</t>
  </si>
  <si>
    <t>500м</t>
  </si>
  <si>
    <t>Отключение водопроводной магистрали диаметром:</t>
  </si>
  <si>
    <t>Включение(наполнение) водопроводной магистрали диаметром:</t>
  </si>
  <si>
    <t>Отключение домового ввода</t>
  </si>
  <si>
    <t>2.10.113</t>
  </si>
  <si>
    <t>2.10.114</t>
  </si>
  <si>
    <t>ввод</t>
  </si>
  <si>
    <t>Установка задвижки чугунной водопроводной диаметром:</t>
  </si>
  <si>
    <t>80мм</t>
  </si>
  <si>
    <t>2.10.115</t>
  </si>
  <si>
    <t>задвижка</t>
  </si>
  <si>
    <t>Снятие задвижки чугунной водопроводной диаметром:</t>
  </si>
  <si>
    <t>2.10.116</t>
  </si>
  <si>
    <t>2.10.117</t>
  </si>
  <si>
    <t>Закрытие или открытие задвижки в колодце диаметром:</t>
  </si>
  <si>
    <t>Закрытие или открытие задвижкина внутренних водопроводных сетях диаметром:</t>
  </si>
  <si>
    <t>2.10.118</t>
  </si>
  <si>
    <t>Ремонт задвижек</t>
  </si>
  <si>
    <t>2.10.119</t>
  </si>
  <si>
    <t>Установка поливочных вентилей</t>
  </si>
  <si>
    <t>2.10.120</t>
  </si>
  <si>
    <t>Замена вентиля диаметром:</t>
  </si>
  <si>
    <t>15мм</t>
  </si>
  <si>
    <t>20мм</t>
  </si>
  <si>
    <t>2.10.121</t>
  </si>
  <si>
    <t xml:space="preserve">Смена дежки к смывному бачку </t>
  </si>
  <si>
    <t>Установка настенного патрона</t>
  </si>
  <si>
    <t>Разборка покрытий полов из ламинированных панелей</t>
  </si>
  <si>
    <t>2.1.58.</t>
  </si>
  <si>
    <t>м 2</t>
  </si>
  <si>
    <t>Смена покрытий полов из ламинированных панелей</t>
  </si>
  <si>
    <t>2.1.59.</t>
  </si>
  <si>
    <t>Устройство плинтусов из ПВХ</t>
  </si>
  <si>
    <t>2.1.60.</t>
  </si>
  <si>
    <t>Разборка плинтусов из ПВХ</t>
  </si>
  <si>
    <t>2.1.61.</t>
  </si>
  <si>
    <t>Разборка покрытий полов из ДСП</t>
  </si>
  <si>
    <t>2.1.62.</t>
  </si>
  <si>
    <t>Разборка покрытий  полов из ДВП</t>
  </si>
  <si>
    <t>2.1.63.</t>
  </si>
  <si>
    <t>Устройство покрытия пола из ДВП площадью пола до 10 м2:</t>
  </si>
  <si>
    <t>2.1.64.</t>
  </si>
  <si>
    <t xml:space="preserve">                                                                                  в один слой </t>
  </si>
  <si>
    <t xml:space="preserve">                                                                                  в два слоя</t>
  </si>
  <si>
    <t>Устройство покрытия пола из ДВП площадью пола свыше 10 м2:</t>
  </si>
  <si>
    <t>2.1.65.</t>
  </si>
  <si>
    <t>2.1.66.</t>
  </si>
  <si>
    <t>Устройство покрытия пола из ДСП площадью пола свыше 10 м2</t>
  </si>
  <si>
    <t>Устройство покрытия  пола из ДСП площадью пола до  10 м2</t>
  </si>
  <si>
    <t>2.1.67.</t>
  </si>
  <si>
    <t>Устройство покрытия из линолеума без сварки стыков</t>
  </si>
  <si>
    <t>2.1.68.</t>
  </si>
  <si>
    <t>Устройство бетонного покрытия пола  толщ. 20 мм площадью до 20 м2</t>
  </si>
  <si>
    <t>2.1.69.</t>
  </si>
  <si>
    <t>Устройство бетонного покрытия пола толщ. 20 мм площадью св. 20 м2.</t>
  </si>
  <si>
    <t>2.1.70.</t>
  </si>
  <si>
    <t>Устройство цементной стяжки толщ 20 мм по бетонному основанию площадью пола до 20 м2</t>
  </si>
  <si>
    <t>2.1.71.</t>
  </si>
  <si>
    <t>При изменении толщины цементной стяжки на каждые 5 мм</t>
  </si>
  <si>
    <t>2.1.71.1.</t>
  </si>
  <si>
    <t>Устройство цементной стяжки толщ 20 мм по бетонному основанию площадью пола свыше 20 м2</t>
  </si>
  <si>
    <t>2.1.72.</t>
  </si>
  <si>
    <t>2.1.72.1.</t>
  </si>
  <si>
    <t>Устройство цементного покрытия пола по готовому основанию толщ 20 мм с устройством плинтуса</t>
  </si>
  <si>
    <t>2.1.73.</t>
  </si>
  <si>
    <t>Устройство полов из керамической плитки на клею по цементной  стяжки</t>
  </si>
  <si>
    <t>2.1.74.</t>
  </si>
  <si>
    <t>Ремонт деревянных полов из паркетной доски на мастике</t>
  </si>
  <si>
    <t>2.1.75.</t>
  </si>
  <si>
    <t xml:space="preserve">            площадью в одном месте до: 0.5 м2</t>
  </si>
  <si>
    <t>2.1.75.1.</t>
  </si>
  <si>
    <t xml:space="preserve">                                                                           1 м2</t>
  </si>
  <si>
    <t>2.1.75.2.</t>
  </si>
  <si>
    <t xml:space="preserve">Ремонт деревянных полов из паркетной доски в "замок" </t>
  </si>
  <si>
    <t>2.1.76.</t>
  </si>
  <si>
    <t>2.1.76.1.</t>
  </si>
  <si>
    <t>2.1.76.2.</t>
  </si>
  <si>
    <t>Ремонт ламинированных полов из пластин ламината на мастике:</t>
  </si>
  <si>
    <t>2.1.77.</t>
  </si>
  <si>
    <t>2.1.77.1.</t>
  </si>
  <si>
    <t>2.1.77.2.</t>
  </si>
  <si>
    <t>Ремонт ламинированных полов из пластин  ламината в "замок"</t>
  </si>
  <si>
    <t>2.1.78.</t>
  </si>
  <si>
    <t>2.1.78.1.</t>
  </si>
  <si>
    <t>2.1.78.2.</t>
  </si>
  <si>
    <t>Устройство бетонных стяжек толщиной 20 мм</t>
  </si>
  <si>
    <t>2.1.79.</t>
  </si>
  <si>
    <t xml:space="preserve">                      площадью пола: до 20 м2</t>
  </si>
  <si>
    <t>2.1.79.1.</t>
  </si>
  <si>
    <t xml:space="preserve">                                                                 свыше 20 м2</t>
  </si>
  <si>
    <t>2.1.79.2.</t>
  </si>
  <si>
    <t>добавлять на каждые 5 мм изменения толщины стяжки</t>
  </si>
  <si>
    <t>2.1.79.3</t>
  </si>
  <si>
    <t xml:space="preserve">                                               до 45шт</t>
  </si>
  <si>
    <t xml:space="preserve">                                              от 46 щт. до 100 шт.</t>
  </si>
  <si>
    <t xml:space="preserve">                                             более 100шт.</t>
  </si>
  <si>
    <t>Смена отливов из оцинкованной стали с устройством каркаса</t>
  </si>
  <si>
    <t>2.2.37.</t>
  </si>
  <si>
    <t>Герметизация мест примыкания оконных (балконных дверных) блоков пароизоляционной лентой</t>
  </si>
  <si>
    <t>Установка штапика</t>
  </si>
  <si>
    <t>2.2.38.</t>
  </si>
  <si>
    <t>Снятие форточки</t>
  </si>
  <si>
    <t>2.2.39.</t>
  </si>
  <si>
    <t>фор-ка</t>
  </si>
  <si>
    <t>Итого    тариф без НДС, руб.</t>
  </si>
  <si>
    <t>форт-ка</t>
  </si>
  <si>
    <t>2.2.40.</t>
  </si>
  <si>
    <t>Установка форточки</t>
  </si>
  <si>
    <t>Установка оконных коробок в каменных стенах:</t>
  </si>
  <si>
    <t>2.2.41.</t>
  </si>
  <si>
    <t xml:space="preserve">                                площадью до 2 м2</t>
  </si>
  <si>
    <t>2.2.41.1.</t>
  </si>
  <si>
    <t xml:space="preserve">                                                        более 2 м2</t>
  </si>
  <si>
    <t>2.2.41.2</t>
  </si>
  <si>
    <t>Установка оконных коробок в деревянных рубленных стенах с нарубанием гребня, м2</t>
  </si>
  <si>
    <t>2.2.42.</t>
  </si>
  <si>
    <t>2.2.42.1.</t>
  </si>
  <si>
    <t>2.2.42.2.</t>
  </si>
  <si>
    <t>2.2.43.</t>
  </si>
  <si>
    <t>2.2.43.1</t>
  </si>
  <si>
    <t>2.2.43.2.</t>
  </si>
  <si>
    <t>Установка оконных коробок в деревянных рубленных стенах без гребня, (набивка, крепление, конопатка)</t>
  </si>
  <si>
    <t>Установка оконных коробок в деревянных рубленных стенах без гребня, ( крепление, конопатка)</t>
  </si>
  <si>
    <t>2.2.44.</t>
  </si>
  <si>
    <t>2.2.44.1.</t>
  </si>
  <si>
    <t>2.2.44.2.</t>
  </si>
  <si>
    <t>2.2.45.</t>
  </si>
  <si>
    <t>Установка неостекленных оконных переплетов в готовые коробки:</t>
  </si>
  <si>
    <t xml:space="preserve">                     переплет: створный</t>
  </si>
  <si>
    <t>2.2.45.1.</t>
  </si>
  <si>
    <t xml:space="preserve">                                             глухой</t>
  </si>
  <si>
    <t>2.2.45.2.</t>
  </si>
  <si>
    <t>Наименование работ</t>
  </si>
  <si>
    <t>Установка металлических решеток на окна:</t>
  </si>
  <si>
    <t>2.2.46.</t>
  </si>
  <si>
    <t xml:space="preserve">                         в каменных стенах</t>
  </si>
  <si>
    <t>2.2.46.1.</t>
  </si>
  <si>
    <t xml:space="preserve">                         в бетонных стенах </t>
  </si>
  <si>
    <t>2.2.46.2.</t>
  </si>
  <si>
    <t>Установка откосов из ПВХ</t>
  </si>
  <si>
    <t>2.2.47.</t>
  </si>
  <si>
    <t>Установка подоконной доски из ПВХ</t>
  </si>
  <si>
    <t>2.2.48.</t>
  </si>
  <si>
    <t>Установка деревянного оконного блока:</t>
  </si>
  <si>
    <t>2.2.49.1.</t>
  </si>
  <si>
    <t>2.2.49.</t>
  </si>
  <si>
    <t>2.2.49.2</t>
  </si>
  <si>
    <t>Смена на месте бруска дверной коробки в перегородках</t>
  </si>
  <si>
    <t>Установка дверного блока из ПВХ в наружных дверных проемах в  бетонных стенах</t>
  </si>
  <si>
    <t xml:space="preserve">    при площади проема: до 3 м2</t>
  </si>
  <si>
    <t>2.3.45.</t>
  </si>
  <si>
    <t>2.3.45.1.</t>
  </si>
  <si>
    <t xml:space="preserve">                                                    свыше 30м2</t>
  </si>
  <si>
    <t>2.3.45.2.</t>
  </si>
  <si>
    <t>Установка дверного блока из ПВХ во внутренних  дверных проемах  и перегородках в  бетонных стенах</t>
  </si>
  <si>
    <t xml:space="preserve">                       при площади проема: до 3 м2</t>
  </si>
  <si>
    <t>3.2.46.</t>
  </si>
  <si>
    <t>3.2.46.1.</t>
  </si>
  <si>
    <t xml:space="preserve">                                                                     свыше 3 м2</t>
  </si>
  <si>
    <t>3.2.46.2.</t>
  </si>
  <si>
    <t>Установка дверного блока из ПВХ в наружных  дверных проемах в   кирпичных стенах</t>
  </si>
  <si>
    <t>2.3.47.</t>
  </si>
  <si>
    <t>2.3.47.1.</t>
  </si>
  <si>
    <t>2.3.47.2</t>
  </si>
  <si>
    <t>Установка дверного блока из ПВХ во внутренних   дверных проемах и перегородках в    кирпичных стенах</t>
  </si>
  <si>
    <t>2.3.48.1.</t>
  </si>
  <si>
    <t>2.3.48.</t>
  </si>
  <si>
    <t>2.3.48.2.</t>
  </si>
  <si>
    <t>Установка дверного блока из ПВХ в наружных  дверных проемах в  газосиликатных стенах стенах</t>
  </si>
  <si>
    <t>2.3.49.</t>
  </si>
  <si>
    <t>2.3.49.1.</t>
  </si>
  <si>
    <t>2.3.49.2.</t>
  </si>
  <si>
    <t>Установка дверного блока из ПВХ во внутренних  дверных проемах  и перегородках в  газосиликатных  стенах</t>
  </si>
  <si>
    <t>2.3.50.</t>
  </si>
  <si>
    <t>2.3.50.1.</t>
  </si>
  <si>
    <t>2.3.50.2.</t>
  </si>
  <si>
    <t>Установка дверных коробок</t>
  </si>
  <si>
    <t>2.3.51.</t>
  </si>
  <si>
    <t>Установка балконных наружных полотен</t>
  </si>
  <si>
    <t>2.3.52.</t>
  </si>
  <si>
    <t>Установка дверей входных наружных металлических</t>
  </si>
  <si>
    <t>2.3.53.</t>
  </si>
  <si>
    <t xml:space="preserve">                                 в бетонных стенах</t>
  </si>
  <si>
    <t>2.3.53.1.</t>
  </si>
  <si>
    <t>т</t>
  </si>
  <si>
    <t xml:space="preserve">                                 в кирпичных стенах</t>
  </si>
  <si>
    <t>2.3.53.2.</t>
  </si>
  <si>
    <t>Заделка швов между плитами перекрытий штукатурным раствором</t>
  </si>
  <si>
    <t>2.4.64.</t>
  </si>
  <si>
    <t>Установка уголка при оштукатуривании откосов</t>
  </si>
  <si>
    <t>2.4.65.</t>
  </si>
  <si>
    <t>Нанесение защитно-отделочных штукатурок на фасады под фактуру с лесов</t>
  </si>
  <si>
    <t>2.4.66.</t>
  </si>
  <si>
    <t xml:space="preserve">                           на прямолиненных поверхностях</t>
  </si>
  <si>
    <t>2.4.66.1.</t>
  </si>
  <si>
    <t xml:space="preserve">                           на криволиненных поверхностях</t>
  </si>
  <si>
    <t>2.4.66.2.</t>
  </si>
  <si>
    <t>Нанесение защитно-отделочных штукатурок на фасады под  окраску с лесов</t>
  </si>
  <si>
    <t>2.4.67.</t>
  </si>
  <si>
    <t>2.4.67.1.</t>
  </si>
  <si>
    <t>2.4.67.2.</t>
  </si>
  <si>
    <t>Ремонт штукатурки гладких фасадов по камню и бетону цемнтно- известковым раствором толщиной слоя до 20 мм</t>
  </si>
  <si>
    <t>2.4.68.</t>
  </si>
  <si>
    <t>С земли и лесов:  площадью до: 5 м2</t>
  </si>
  <si>
    <t>2.4.68.1.</t>
  </si>
  <si>
    <t xml:space="preserve">                                                                      более 5 м2</t>
  </si>
  <si>
    <t>2.4.68.2.</t>
  </si>
  <si>
    <t>С лестниц: площадью: до 5 м2</t>
  </si>
  <si>
    <t xml:space="preserve">                                                 более 5 м2</t>
  </si>
  <si>
    <t>2.4.68.3.</t>
  </si>
  <si>
    <t>2.4.68.4.</t>
  </si>
  <si>
    <t>С люлек: площадью: до 5 м2</t>
  </si>
  <si>
    <t>2.4.68.5</t>
  </si>
  <si>
    <t xml:space="preserve">                                             более 5 м2</t>
  </si>
  <si>
    <t>2.4.68.6</t>
  </si>
  <si>
    <t>Добавлять или исключать на каждые следующие 10 мм толщины слоя</t>
  </si>
  <si>
    <t>2.4.68.7.</t>
  </si>
  <si>
    <t xml:space="preserve">                                                              более 5 м2</t>
  </si>
  <si>
    <t>2.4.68.8.</t>
  </si>
  <si>
    <t>С лестниц : площадью: до 5 м2</t>
  </si>
  <si>
    <t xml:space="preserve">                                                    более 5 м2</t>
  </si>
  <si>
    <t>2.4.68.9.</t>
  </si>
  <si>
    <t>Расчет тарифов на платные услуги по заказам населения</t>
  </si>
  <si>
    <t>Ремонт штукатурки гладких фасадов по камню и бетону декоративным раствором</t>
  </si>
  <si>
    <t>2.4.70.</t>
  </si>
  <si>
    <t>2.4.69.</t>
  </si>
  <si>
    <t>Ремонт штукатурки рустованных фасадов по камню и бетону цементно-известковым раствором толщиной слоя  до 40 мм, рустов -4м</t>
  </si>
  <si>
    <t>Ремонт штукатурки рустовых фасадов по камню и бетону декоративным раствором толщиной слоя до 40 мм, прорезка  рустов - 4м</t>
  </si>
  <si>
    <t>2.4.71.</t>
  </si>
  <si>
    <t>Добавлять на каждые следующие 1 м прорезки рустов:</t>
  </si>
  <si>
    <t xml:space="preserve">                          с земли</t>
  </si>
  <si>
    <t xml:space="preserve">                         с лестниц</t>
  </si>
  <si>
    <t xml:space="preserve">                        с люлек</t>
  </si>
  <si>
    <t>Итого  тариф без НДС, руб.</t>
  </si>
  <si>
    <t>Ремонт штукатурки гладких фасадов по дереву известковым раствором толщиной слоя до 25 мм</t>
  </si>
  <si>
    <t>2.4.72.</t>
  </si>
  <si>
    <t>Ремонт штукатурки фасадов сухой растворимой смесью типа "Ветонит"</t>
  </si>
  <si>
    <t>2.4.73.</t>
  </si>
  <si>
    <t>Ремонт стыков стеновой панелей:</t>
  </si>
  <si>
    <t>2.4.74.</t>
  </si>
  <si>
    <t xml:space="preserve">                                  при прочной цементно-песчаной заделке стыков</t>
  </si>
  <si>
    <t xml:space="preserve">                                 при непрочной цементно-песчаной заделке стыков</t>
  </si>
  <si>
    <t>Улучшенная штукатурка наружных поверхностей стен из кирпича и бетона под отделку защитно-отделочным составом:</t>
  </si>
  <si>
    <t>2.4.75.</t>
  </si>
  <si>
    <t xml:space="preserve">Ручным способом: </t>
  </si>
  <si>
    <t>крупнозернистым (0.31 мм) и тонкодиспесным составом:    с лесов</t>
  </si>
  <si>
    <t xml:space="preserve">                                                                                                                              с люлек</t>
  </si>
  <si>
    <t>крупнозернистым (2-3 мм) составом:  с лесов</t>
  </si>
  <si>
    <t xml:space="preserve">                                                                                 с люлек</t>
  </si>
  <si>
    <t>Механизированным способом:</t>
  </si>
  <si>
    <t>крупнозернистым (0.31 мм) и тонкодисперсным составом:    с лесов</t>
  </si>
  <si>
    <t>2.4.76.</t>
  </si>
  <si>
    <t>Нанесение выравнивающего штукатурного слоя толщиной 10 мм на стены фасадов:</t>
  </si>
  <si>
    <t xml:space="preserve">                   высококачественного</t>
  </si>
  <si>
    <t xml:space="preserve">                  добавлять или исключать на каждый 1 мм штукатурного слоя</t>
  </si>
  <si>
    <t xml:space="preserve">                  улучшенного</t>
  </si>
  <si>
    <t xml:space="preserve">                  добавлять при армировании сеткой</t>
  </si>
  <si>
    <t>Сплошное выравнивание штукатурки:</t>
  </si>
  <si>
    <t>2.4.77.</t>
  </si>
  <si>
    <t xml:space="preserve">                                                                                                                                            10 мм</t>
  </si>
  <si>
    <t xml:space="preserve">            полимерным раствором: при толщине намета до: 5 мм</t>
  </si>
  <si>
    <t xml:space="preserve">                                                                                                                        10 мм</t>
  </si>
  <si>
    <r>
      <t>Стен:</t>
    </r>
    <r>
      <rPr>
        <i/>
        <sz val="11"/>
        <color indexed="8"/>
        <rFont val="Calibri"/>
        <family val="2"/>
      </rPr>
      <t xml:space="preserve"> цементно-известковым раствором при толщине намета д</t>
    </r>
    <r>
      <rPr>
        <sz val="11"/>
        <color theme="1"/>
        <rFont val="Calibri"/>
        <family val="2"/>
      </rPr>
      <t>о: 5 мм</t>
    </r>
  </si>
  <si>
    <r>
      <t xml:space="preserve">           </t>
    </r>
    <r>
      <rPr>
        <i/>
        <sz val="11"/>
        <color indexed="8"/>
        <rFont val="Calibri"/>
        <family val="2"/>
      </rPr>
      <t xml:space="preserve"> полимерным раствором: при толщине намета </t>
    </r>
    <r>
      <rPr>
        <sz val="11"/>
        <color theme="1"/>
        <rFont val="Calibri"/>
        <family val="2"/>
      </rPr>
      <t>до: 5 мм</t>
    </r>
  </si>
  <si>
    <r>
      <t xml:space="preserve">Потолков: </t>
    </r>
    <r>
      <rPr>
        <sz val="10"/>
        <color indexed="8"/>
        <rFont val="Calibri"/>
        <family val="2"/>
      </rPr>
      <t>ц</t>
    </r>
    <r>
      <rPr>
        <i/>
        <sz val="10"/>
        <color indexed="8"/>
        <rFont val="Calibri"/>
        <family val="2"/>
      </rPr>
      <t>ементно-известковым раствором при толщине намета</t>
    </r>
    <r>
      <rPr>
        <sz val="11"/>
        <color theme="1"/>
        <rFont val="Calibri"/>
        <family val="2"/>
      </rPr>
      <t xml:space="preserve"> до: 5 мм</t>
    </r>
  </si>
  <si>
    <t>Сплошное выравнивание однослойной штукатурки сухой растворной смесью типа "Ветонит" толщиной  до 10 мм для последующей окраски и оклейки обоями:</t>
  </si>
  <si>
    <t>2.4.78.</t>
  </si>
  <si>
    <t xml:space="preserve">                                   стен</t>
  </si>
  <si>
    <t xml:space="preserve">                                   потолков </t>
  </si>
  <si>
    <t xml:space="preserve">                                  оконных и дверных откосов:  плоских</t>
  </si>
  <si>
    <t xml:space="preserve">                                                                                                  криволинейных</t>
  </si>
  <si>
    <t>Сплошное выравнивание бетонных поверхностей потолков (однослойная штукатурка)</t>
  </si>
  <si>
    <t>2.4.79.</t>
  </si>
  <si>
    <t xml:space="preserve">                            известковым раствором</t>
  </si>
  <si>
    <t xml:space="preserve">                            штукатурным составом</t>
  </si>
  <si>
    <t xml:space="preserve">         добавлять или исключать на каждый 1 мм штукатурного слоя (к п 79.2)</t>
  </si>
  <si>
    <t>Подшивка потолков древесноволокнистыми плитами</t>
  </si>
  <si>
    <t>2.4.80.</t>
  </si>
  <si>
    <t>Разборка подвесных потолков</t>
  </si>
  <si>
    <t>2.5.26.</t>
  </si>
  <si>
    <t>Устройство подшивки потолка досками</t>
  </si>
  <si>
    <t>2.5.27.</t>
  </si>
  <si>
    <t>Обшивка стен вагонкой</t>
  </si>
  <si>
    <t>2.5.28.</t>
  </si>
  <si>
    <t>Снятие пластиковых плит с потолка</t>
  </si>
  <si>
    <t>2.5.29.</t>
  </si>
  <si>
    <t>Установка направлющих уголков при облицовке стен керамической плиткой</t>
  </si>
  <si>
    <t>2.5.30.</t>
  </si>
  <si>
    <t>Смена отдельных потолочных листов гипсокартона без разборки каркаса</t>
  </si>
  <si>
    <t>2.5.31.</t>
  </si>
  <si>
    <t xml:space="preserve">         площадью ремонтируемых мест: до 1 м2</t>
  </si>
  <si>
    <t xml:space="preserve">                                                                                 до 5 м2</t>
  </si>
  <si>
    <t xml:space="preserve">                                                                                 до 10 м2</t>
  </si>
  <si>
    <t>Смена облицовочного материала типа "Сайдинг" без смены каркаса</t>
  </si>
  <si>
    <t>2.5.32.</t>
  </si>
  <si>
    <t>Снятие акриловой краски со стен и потолков</t>
  </si>
  <si>
    <t>2.6.80.</t>
  </si>
  <si>
    <t>Огрунтовка бетонных и оштукатуренных поверхностей битумной грунтовкой</t>
  </si>
  <si>
    <t>2.6.81.</t>
  </si>
  <si>
    <t xml:space="preserve">                                                     первый слой</t>
  </si>
  <si>
    <t xml:space="preserve">                                                     последующий слой</t>
  </si>
  <si>
    <t>Простая  маслянная окраска стен без подготовки с расчисткой старой краски  до 10%</t>
  </si>
  <si>
    <t>2.6.82.</t>
  </si>
  <si>
    <t>Простая маслянная окраска стен с подготовкой</t>
  </si>
  <si>
    <t>с расчисткой старой краски: до 10%</t>
  </si>
  <si>
    <t>2.6.83.</t>
  </si>
  <si>
    <t xml:space="preserve">                                                            до 35%</t>
  </si>
  <si>
    <t xml:space="preserve">                                                            более 35%</t>
  </si>
  <si>
    <t>Окраска известковыми составами внутри помещений</t>
  </si>
  <si>
    <t>2.6.84.</t>
  </si>
  <si>
    <t xml:space="preserve">                                                  по штукатурке</t>
  </si>
  <si>
    <t xml:space="preserve">                                                  по кирпичу и бетону</t>
  </si>
  <si>
    <t xml:space="preserve">                                                  по дереву</t>
  </si>
  <si>
    <t>Окраска известковыми составами ранее окрашенных фасадов простых по штукатурке</t>
  </si>
  <si>
    <t>2.6.85.</t>
  </si>
  <si>
    <t xml:space="preserve">                      с земли и лесов</t>
  </si>
  <si>
    <t xml:space="preserve">                     с лестниц и катучих лесов</t>
  </si>
  <si>
    <t xml:space="preserve">                     с люлек</t>
  </si>
  <si>
    <t xml:space="preserve">        При окраске фасадов рустованных добавлять:</t>
  </si>
  <si>
    <t xml:space="preserve">        с земли и лесов: с лестниц и катучих лесов</t>
  </si>
  <si>
    <t xml:space="preserve">        с люлек</t>
  </si>
  <si>
    <t>Окраска известковыми составами ранее окрашенных фасадов  простых по кирпичу</t>
  </si>
  <si>
    <t>2.6.86.</t>
  </si>
  <si>
    <t xml:space="preserve">                          с земли и лесов</t>
  </si>
  <si>
    <t xml:space="preserve">                          с лестниц и катучих лесов</t>
  </si>
  <si>
    <t xml:space="preserve">                          с люлек</t>
  </si>
  <si>
    <t xml:space="preserve">  При окраске фасадов рустованных добавлять : с земли и лесов</t>
  </si>
  <si>
    <t xml:space="preserve">                                                                                                     с с земли и катучих лесов</t>
  </si>
  <si>
    <t xml:space="preserve">                                                                                                      с люлек</t>
  </si>
  <si>
    <t>Окраска известковыми составами ранее окрашенных фасадов простых  по дереву</t>
  </si>
  <si>
    <t>2.6.87.</t>
  </si>
  <si>
    <t xml:space="preserve">                                      с земли и лесов</t>
  </si>
  <si>
    <t xml:space="preserve">                                      с лестниц и катучих лесов</t>
  </si>
  <si>
    <t>Окраска казеиновыми красками ранее окрашенных фасадов простых</t>
  </si>
  <si>
    <t>2.6.88.</t>
  </si>
  <si>
    <t xml:space="preserve">                                      с земли и катучих лесов</t>
  </si>
  <si>
    <t xml:space="preserve">                                      с люлек</t>
  </si>
  <si>
    <t xml:space="preserve"> При окраске фасадов рустованных добавлять : с земли и лесов</t>
  </si>
  <si>
    <t xml:space="preserve">                                                                                                     с лестниц и катучих лесов</t>
  </si>
  <si>
    <t>Простая маслянная окраска ранее окрашенных фасадов с расчисткой старой краски до 10%:</t>
  </si>
  <si>
    <t xml:space="preserve">                              без подготовки: с земли и лесов</t>
  </si>
  <si>
    <t>2.6.89.</t>
  </si>
  <si>
    <t xml:space="preserve">                                                                 с лесов и катучих лесов</t>
  </si>
  <si>
    <t xml:space="preserve">                                                                 с люлек</t>
  </si>
  <si>
    <t xml:space="preserve">                              с подготовкой :  с земли и лесов</t>
  </si>
  <si>
    <t xml:space="preserve">                                                                с лестниц и катучих лесов</t>
  </si>
  <si>
    <t xml:space="preserve">                                                                с люлек</t>
  </si>
  <si>
    <t>Простая маслянная окраска ранее окрашенных фасадов с подготовкой:</t>
  </si>
  <si>
    <t>2.6.90.</t>
  </si>
  <si>
    <t xml:space="preserve">                   с расчисткой старой краски до 35%: с земли и лесов</t>
  </si>
  <si>
    <t xml:space="preserve">                                                                                               с лестниц и катучих лесов</t>
  </si>
  <si>
    <t xml:space="preserve">                                                                                               с люлек</t>
  </si>
  <si>
    <t xml:space="preserve">          с расчисткой старой краски более  35%: с земли и лесов</t>
  </si>
  <si>
    <t>Улучшенная маслянная окраска ранее окрашенных фасадов с подготовкой:</t>
  </si>
  <si>
    <t>2.6.91.</t>
  </si>
  <si>
    <t xml:space="preserve">                   с расчисткой старой краски до 10%: с земли и лесов</t>
  </si>
  <si>
    <t>Окраска силикатными красками ранее окрашенных фасадов по штукатурке:</t>
  </si>
  <si>
    <t>2.6.92.</t>
  </si>
  <si>
    <t xml:space="preserve">                                   за 1 раз:  с земли и лесов </t>
  </si>
  <si>
    <t xml:space="preserve">                                                      с лестниц и катучих лесов</t>
  </si>
  <si>
    <t xml:space="preserve">                                                      с люлек</t>
  </si>
  <si>
    <t xml:space="preserve">    При окраске фасадов рустованных добавлять:    с земли</t>
  </si>
  <si>
    <t xml:space="preserve">                                                                                                          с лестниц и катучих лесов</t>
  </si>
  <si>
    <t xml:space="preserve">                                                                                                          с люлек</t>
  </si>
  <si>
    <t xml:space="preserve">                                   за  2 раза:  с земли и лесов </t>
  </si>
  <si>
    <t>Окраска силикатными красками ранее окрашенных фасадов по кирпичу:</t>
  </si>
  <si>
    <t>2.6.93.</t>
  </si>
  <si>
    <t>Окраска силикатными красками ранее окрашенных фасадов по дереву:</t>
  </si>
  <si>
    <t>2.6.94.</t>
  </si>
  <si>
    <t>Окраска перхлорвиниловыми красками по подготовленной поверхности фасадов:</t>
  </si>
  <si>
    <t>2.6.95.</t>
  </si>
  <si>
    <t>Простые фасады: за 1 раз :   с земли и лесов</t>
  </si>
  <si>
    <t xml:space="preserve">                                                           с лестниц и катучих лесов</t>
  </si>
  <si>
    <t xml:space="preserve">                                                           с люлек</t>
  </si>
  <si>
    <t xml:space="preserve">                                     за 2 раза:   с земли и лесов</t>
  </si>
  <si>
    <t>Сложные фасады:  за 1 раз:  с земли и лесов</t>
  </si>
  <si>
    <t xml:space="preserve">                                        за 2 раза: с лестниц и лесов</t>
  </si>
  <si>
    <t>Окраска маслянными  составами ранее окрашенных металлических кровель:</t>
  </si>
  <si>
    <t>2.6.96.</t>
  </si>
  <si>
    <t xml:space="preserve">                                                            за 1 раз</t>
  </si>
  <si>
    <t xml:space="preserve">                                                            за 2 раза</t>
  </si>
  <si>
    <t>Шпатлевка фасадов:   простых фасадов:  с земли и лесов</t>
  </si>
  <si>
    <t>2.6.97.</t>
  </si>
  <si>
    <t xml:space="preserve">                                                                                      с лестниц и катучих лесов</t>
  </si>
  <si>
    <t xml:space="preserve">                                                                                      с люлек</t>
  </si>
  <si>
    <t xml:space="preserve">                                               сложных фасадов:  с земли и лесов</t>
  </si>
  <si>
    <t xml:space="preserve">                                                                                        с лестниц и катучих лесов</t>
  </si>
  <si>
    <t xml:space="preserve">                                                                                        с люлек</t>
  </si>
  <si>
    <t>Очистка вручную поверхности фасадов от перхлорвиниловых и масляных  красок:</t>
  </si>
  <si>
    <t>2.6.98.</t>
  </si>
  <si>
    <t xml:space="preserve">                               с земли и лесов</t>
  </si>
  <si>
    <t xml:space="preserve">                               с лестниц и катучих лесов</t>
  </si>
  <si>
    <t xml:space="preserve">                               с люлек</t>
  </si>
  <si>
    <t>Акриловая окраска стен по обоям:  за 1 раз</t>
  </si>
  <si>
    <t xml:space="preserve">                                                                            за 2 раза</t>
  </si>
  <si>
    <t>2.6.99.1</t>
  </si>
  <si>
    <t>Снятие водогрейных колонок</t>
  </si>
  <si>
    <t>колонка</t>
  </si>
  <si>
    <t>установка водогрейных колонок</t>
  </si>
  <si>
    <t>2.9.33.</t>
  </si>
  <si>
    <t>2.9.32.</t>
  </si>
  <si>
    <t>комплект</t>
  </si>
  <si>
    <t>Наименование работ (услуг)</t>
  </si>
  <si>
    <t>Наименование  работ (услуг)</t>
  </si>
  <si>
    <t>Смена вентиля (шарового крана) в колодце:</t>
  </si>
  <si>
    <t>2.10.122</t>
  </si>
  <si>
    <t xml:space="preserve"> диамтром :  20 мм</t>
  </si>
  <si>
    <t xml:space="preserve">                           32 мм</t>
  </si>
  <si>
    <t xml:space="preserve">                           50 мм</t>
  </si>
  <si>
    <t>Установка вентиля (шарового крана) в колодце:</t>
  </si>
  <si>
    <t>2.10.123</t>
  </si>
  <si>
    <t>диамметром : 20 мм</t>
  </si>
  <si>
    <t xml:space="preserve">                               50 мм</t>
  </si>
  <si>
    <t xml:space="preserve">                                32 мм </t>
  </si>
  <si>
    <t>Ремонт вентиля:  диаметром: 15 мм</t>
  </si>
  <si>
    <t xml:space="preserve">                                                                20 мм</t>
  </si>
  <si>
    <t xml:space="preserve">                                                                32 мм</t>
  </si>
  <si>
    <t xml:space="preserve">                                                                50 мм</t>
  </si>
  <si>
    <t>2.10.124.1</t>
  </si>
  <si>
    <t>Закрытие или окрытие вентиля в колодце:</t>
  </si>
  <si>
    <t xml:space="preserve">                         диаметр: 15 мм</t>
  </si>
  <si>
    <t xml:space="preserve">                                             20 мм</t>
  </si>
  <si>
    <t xml:space="preserve">                                              25 мм</t>
  </si>
  <si>
    <t xml:space="preserve">Закрытие или открытие вентиля на сети: </t>
  </si>
  <si>
    <t>2.10.126</t>
  </si>
  <si>
    <t>Врезка стального штуцера в водопроводную сеть:</t>
  </si>
  <si>
    <t>2.10.127</t>
  </si>
  <si>
    <t xml:space="preserve">                         диаметром: 50 мм</t>
  </si>
  <si>
    <t xml:space="preserve">                                                    80 мм</t>
  </si>
  <si>
    <t xml:space="preserve">                                                   100 мм</t>
  </si>
  <si>
    <t xml:space="preserve">                                                   150 мм</t>
  </si>
  <si>
    <t>2.10.125</t>
  </si>
  <si>
    <t>Врезка трубопровода в водопроводную сеть с установкой вентиля (задвижки)</t>
  </si>
  <si>
    <t>2.10.128</t>
  </si>
  <si>
    <t xml:space="preserve">                        диаметром: 25 мм</t>
  </si>
  <si>
    <t xml:space="preserve">                                                  32 мм</t>
  </si>
  <si>
    <t xml:space="preserve">                                                  50 мм</t>
  </si>
  <si>
    <t xml:space="preserve">                                                  80 мм</t>
  </si>
  <si>
    <t xml:space="preserve">                                                 100 мм</t>
  </si>
  <si>
    <t xml:space="preserve">                                                  150 мм</t>
  </si>
  <si>
    <t>Врезка трубопровода в действующую канализационную сеть</t>
  </si>
  <si>
    <t>2.10.129</t>
  </si>
  <si>
    <t xml:space="preserve">                        диаметром: 50 мм</t>
  </si>
  <si>
    <t>Врезка трубопровода в действующую водопроводную сеть из труб ПВХ</t>
  </si>
  <si>
    <t>2.10.130</t>
  </si>
  <si>
    <t xml:space="preserve">                           диаметром: 15 мм</t>
  </si>
  <si>
    <t xml:space="preserve">                                                      25 мм</t>
  </si>
  <si>
    <t xml:space="preserve">                                                      32 мм</t>
  </si>
  <si>
    <t xml:space="preserve">                                                      40 мм</t>
  </si>
  <si>
    <t xml:space="preserve">                                                      50 мм</t>
  </si>
  <si>
    <t>Врезка трубопровода в действующую канализационную сеть из труб ПВХ</t>
  </si>
  <si>
    <t>2.10.131</t>
  </si>
  <si>
    <t>Врезка трубопровода в действующую водопроводную сеть из стальных труб:</t>
  </si>
  <si>
    <t>2.10.132</t>
  </si>
  <si>
    <t>Установка хомута на поврежденном трубопроводе из стальных или пластиковых труб:</t>
  </si>
  <si>
    <t>2.10.133</t>
  </si>
  <si>
    <t xml:space="preserve">                                                   63 мм</t>
  </si>
  <si>
    <t>хомут</t>
  </si>
  <si>
    <t>Изготовление хомута ремонтного:</t>
  </si>
  <si>
    <t>2.10.134</t>
  </si>
  <si>
    <t xml:space="preserve">                           диаметром: 20 мм</t>
  </si>
  <si>
    <t xml:space="preserve">                                                     100 мм</t>
  </si>
  <si>
    <t>Прочистка водопроводных труб газовой колонки</t>
  </si>
  <si>
    <t>2.10.135</t>
  </si>
  <si>
    <t>Прочистка и промывка чугунных сифонов</t>
  </si>
  <si>
    <t>2.10.136</t>
  </si>
  <si>
    <t>сифон</t>
  </si>
  <si>
    <t>Прочистка и промывка пластмассовых сифонов</t>
  </si>
  <si>
    <t>2.10.137</t>
  </si>
  <si>
    <t>Промывка домовых вводов без дезинфекции</t>
  </si>
  <si>
    <t>2.10.138</t>
  </si>
  <si>
    <t>Промывка домовых вводов  с дезинфекции</t>
  </si>
  <si>
    <t>2.10.139</t>
  </si>
  <si>
    <t>Промывка трубопровода с дезинфекцией</t>
  </si>
  <si>
    <t>2.10.140</t>
  </si>
  <si>
    <t xml:space="preserve">                                                   80 мм</t>
  </si>
  <si>
    <t>км</t>
  </si>
  <si>
    <t>Промывка трубопровода  без дезинфекцией</t>
  </si>
  <si>
    <t>2.10.141</t>
  </si>
  <si>
    <t>Очистка канализационных колодцев вручную</t>
  </si>
  <si>
    <t>2.10.142</t>
  </si>
  <si>
    <t>м3 гру</t>
  </si>
  <si>
    <t xml:space="preserve">                       в грунте:    2 группы</t>
  </si>
  <si>
    <t xml:space="preserve">                                              3 группы</t>
  </si>
  <si>
    <t xml:space="preserve">                                              4 группы</t>
  </si>
  <si>
    <t>Прочистка трубопровода дворовой канализации:</t>
  </si>
  <si>
    <t>2.10.143</t>
  </si>
  <si>
    <t xml:space="preserve">                        диаметром: 150 мм</t>
  </si>
  <si>
    <t xml:space="preserve">                                                   200 мм</t>
  </si>
  <si>
    <t xml:space="preserve">                                                   300 мм</t>
  </si>
  <si>
    <t>Ликвидация засора на канализационной сети гидропровымочной машиной КАМАЗ-53213</t>
  </si>
  <si>
    <t>2.10.144</t>
  </si>
  <si>
    <t xml:space="preserve">                       диаметр трубы до: 300 мм</t>
  </si>
  <si>
    <t xml:space="preserve">                                                                500 мм</t>
  </si>
  <si>
    <t xml:space="preserve">                                                                свыше 500 мм</t>
  </si>
  <si>
    <t>Очистка водопроводного колодца</t>
  </si>
  <si>
    <t>2.10.145</t>
  </si>
  <si>
    <t>Устройство канализационных отстойников (септиков) из сборного железобетона</t>
  </si>
  <si>
    <t>2.10.146</t>
  </si>
  <si>
    <t>диаметром: до 1000 мм: в сухих грунтах</t>
  </si>
  <si>
    <t xml:space="preserve">                                                    в мокрых грунтах</t>
  </si>
  <si>
    <t>м глуб</t>
  </si>
  <si>
    <t>диаметром до 1500 мм: в сухих грунтах</t>
  </si>
  <si>
    <t>диаметром до  2000 мм: в сухих грунтах</t>
  </si>
  <si>
    <t>Зачеканка стыков: диаметром до: 50 мм</t>
  </si>
  <si>
    <t xml:space="preserve">                                                                         100 мм</t>
  </si>
  <si>
    <t>2.10.147.1</t>
  </si>
  <si>
    <t>Установка заглушек: диаметром: 50 мм</t>
  </si>
  <si>
    <t xml:space="preserve">                                                                        80 мм</t>
  </si>
  <si>
    <t xml:space="preserve">                                                                       100 мм</t>
  </si>
  <si>
    <t>2.10.148.1</t>
  </si>
  <si>
    <r>
      <t>Замена фасонных частей до 50 мм (</t>
    </r>
    <r>
      <rPr>
        <sz val="9"/>
        <color indexed="8"/>
        <rFont val="Calibri"/>
        <family val="2"/>
      </rPr>
      <t>фасонная часть</t>
    </r>
    <r>
      <rPr>
        <sz val="11"/>
        <color theme="1"/>
        <rFont val="Calibri"/>
        <family val="2"/>
      </rPr>
      <t>)</t>
    </r>
  </si>
  <si>
    <t>2.10.149</t>
  </si>
  <si>
    <t>ф часть</t>
  </si>
  <si>
    <t>Гидравлическое испытание безнапорных трубопроводов системы водоотведения</t>
  </si>
  <si>
    <t>2.10.150</t>
  </si>
  <si>
    <t>Гидравлическое испытание системы внутреннего водопровода  (прием опрессовки)</t>
  </si>
  <si>
    <t>2.10.151</t>
  </si>
  <si>
    <t>Установка фаянсового унитаза "Компакт" со смывным бачком</t>
  </si>
  <si>
    <t>2.10.152</t>
  </si>
  <si>
    <t>Установка раковины</t>
  </si>
  <si>
    <t>2.10.153</t>
  </si>
  <si>
    <t>Установка трапа диаметром 50 мм</t>
  </si>
  <si>
    <t>2.10.154</t>
  </si>
  <si>
    <t>Устранение течи из соединений гибкой подводки</t>
  </si>
  <si>
    <t>2.10.155</t>
  </si>
  <si>
    <t>соедин</t>
  </si>
  <si>
    <t>Установка смесителя для ванны</t>
  </si>
  <si>
    <t>2.10.156</t>
  </si>
  <si>
    <t>Установка креплений для трубопроводов внутренней  сети</t>
  </si>
  <si>
    <t>2.10.157</t>
  </si>
  <si>
    <t>креплен</t>
  </si>
  <si>
    <t>Установка креплений для умывальников и моек</t>
  </si>
  <si>
    <t>2.10.158</t>
  </si>
  <si>
    <t>Резка труб: диаметром до: 25 мм</t>
  </si>
  <si>
    <t>2.10.159.1</t>
  </si>
  <si>
    <t>резка</t>
  </si>
  <si>
    <t xml:space="preserve">                                                          32 мм</t>
  </si>
  <si>
    <t xml:space="preserve">                                                          50 мм</t>
  </si>
  <si>
    <t>Сварка труб в стык диаметром до: 50 мм</t>
  </si>
  <si>
    <t>2.10.160.1</t>
  </si>
  <si>
    <t xml:space="preserve">                                                                          100 мм</t>
  </si>
  <si>
    <t>Нарезка внешней резьбы на трубах:</t>
  </si>
  <si>
    <t xml:space="preserve">                                        диаметром до: 25 мм</t>
  </si>
  <si>
    <t>2.10.161</t>
  </si>
  <si>
    <t xml:space="preserve">                                                                         50 мм</t>
  </si>
  <si>
    <t xml:space="preserve">                                                                         32 мм</t>
  </si>
  <si>
    <t>конец</t>
  </si>
  <si>
    <t>Гнутье трубы: диаметр до : 15 мм</t>
  </si>
  <si>
    <t>2.10.162.1</t>
  </si>
  <si>
    <t>изгиб</t>
  </si>
  <si>
    <t xml:space="preserve">                                                           25 мм</t>
  </si>
  <si>
    <t xml:space="preserve">                                                           32 мм</t>
  </si>
  <si>
    <t>Приварка фланцев диаметр до: 50 мм</t>
  </si>
  <si>
    <t>2.10.163.1</t>
  </si>
  <si>
    <t>фланец</t>
  </si>
  <si>
    <t xml:space="preserve">                                                                   100 мм</t>
  </si>
  <si>
    <t>2.10.164.1</t>
  </si>
  <si>
    <t>отвод</t>
  </si>
  <si>
    <t>Приварка отводов диаметр : 50  мм</t>
  </si>
  <si>
    <t xml:space="preserve">                                                             100 мм</t>
  </si>
  <si>
    <t>Установка накладной муфты диаметром до: 100 мм</t>
  </si>
  <si>
    <t>2.10.165.1</t>
  </si>
  <si>
    <t>муфта</t>
  </si>
  <si>
    <t xml:space="preserve">                                                                                              150 мм</t>
  </si>
  <si>
    <t>Установка полиэтиленовых фасонных частей на сварке:</t>
  </si>
  <si>
    <t>отвод, колено, патрубок, переход:</t>
  </si>
  <si>
    <t>2.10.166</t>
  </si>
  <si>
    <t xml:space="preserve">                                  диаметр до: 32 мм</t>
  </si>
  <si>
    <t xml:space="preserve">                                                             50 мм</t>
  </si>
  <si>
    <t>тройник  диаметр до :     32 мм</t>
  </si>
  <si>
    <t xml:space="preserve">                                                    50 мм</t>
  </si>
  <si>
    <t xml:space="preserve">                                                    100 мм</t>
  </si>
  <si>
    <t>крестовина диаметр до:  32 мм</t>
  </si>
  <si>
    <t>Обследование технического состояния приборов учета воды</t>
  </si>
  <si>
    <t>2.10.167</t>
  </si>
  <si>
    <t>Замена приборов учета воды диаметром 15 мм для проверки  ЦСМ</t>
  </si>
  <si>
    <t>2.10.168</t>
  </si>
  <si>
    <t>Приемка приборов учета воды диаметром: 20-40 мм</t>
  </si>
  <si>
    <t xml:space="preserve">                                                                                              50-80 мм</t>
  </si>
  <si>
    <t xml:space="preserve">                                                                                              100-150 мм</t>
  </si>
  <si>
    <t>2.10.169</t>
  </si>
  <si>
    <t>Установка водомера диаметром до 50 мм</t>
  </si>
  <si>
    <t>2.10.170</t>
  </si>
  <si>
    <t>Устройство  артезианского колодца (скважины) диаметром  57 мм</t>
  </si>
  <si>
    <t>2.10.171</t>
  </si>
  <si>
    <t xml:space="preserve">                 в грунте:  1 группы </t>
  </si>
  <si>
    <t xml:space="preserve">                                      2 группы</t>
  </si>
  <si>
    <t>Устройство питьевого колодца диаметром до 1 м</t>
  </si>
  <si>
    <t xml:space="preserve">             в грунте: 1 группы</t>
  </si>
  <si>
    <t xml:space="preserve">                                 2 группы</t>
  </si>
  <si>
    <t>2.10.172</t>
  </si>
  <si>
    <t>Устройство сборных железобетонных колодцев:</t>
  </si>
  <si>
    <t xml:space="preserve">             в грунтах:  сухих</t>
  </si>
  <si>
    <t>2.10.173</t>
  </si>
  <si>
    <t>м3 кон</t>
  </si>
  <si>
    <t xml:space="preserve">                                    мокрых</t>
  </si>
  <si>
    <t>Устройство круглых кирпичных колодцев в сухих грунтах</t>
  </si>
  <si>
    <t>2.10.174.</t>
  </si>
  <si>
    <t>Устройство круглых кирпичных колодцев в мокрых грунтах</t>
  </si>
  <si>
    <t>2.10.175</t>
  </si>
  <si>
    <t>Устройство прямоугольных кирпичных колодцев с перекрытием из сборного железобетона в сухих грунтах</t>
  </si>
  <si>
    <t>2.10.176</t>
  </si>
  <si>
    <t>Устройство прямоугольных кирпичных колодцев с перекрытием из сборного железобетона в мокрых грунтах</t>
  </si>
  <si>
    <t>2.10.177</t>
  </si>
  <si>
    <t>Ремонт горловин смотровых колодцев при наращивании ряда</t>
  </si>
  <si>
    <t>2.10.178</t>
  </si>
  <si>
    <t xml:space="preserve"> При наращивании:  одного ряда</t>
  </si>
  <si>
    <t xml:space="preserve">                                           двух рядов</t>
  </si>
  <si>
    <t xml:space="preserve">                                           трех рядов</t>
  </si>
  <si>
    <t>колод</t>
  </si>
  <si>
    <t>Добавлять на каждый следующий ряд</t>
  </si>
  <si>
    <t>Ремонт горловин смотровых колодцев при снятии ряда</t>
  </si>
  <si>
    <t>2.10.179</t>
  </si>
  <si>
    <t xml:space="preserve"> При сняти: одного ряда</t>
  </si>
  <si>
    <t xml:space="preserve">                         двух рядов</t>
  </si>
  <si>
    <t xml:space="preserve">                          трех рядов</t>
  </si>
  <si>
    <t>Ремонт горловин смотровых колодцев с помощью наращивания железобетонного кольца</t>
  </si>
  <si>
    <t>2.10.180.1</t>
  </si>
  <si>
    <t>кольцо</t>
  </si>
  <si>
    <t>Добавлять на каждое последующее кольцо</t>
  </si>
  <si>
    <t>2.10.180.2</t>
  </si>
  <si>
    <t>Замена крышки люка</t>
  </si>
  <si>
    <t>2.10.181</t>
  </si>
  <si>
    <t>люк</t>
  </si>
  <si>
    <t>Установка люка кольца</t>
  </si>
  <si>
    <t>2.10.182</t>
  </si>
  <si>
    <t>Установка электрического насоса диаметром 50 мм на колодце (скважине)</t>
  </si>
  <si>
    <t>2.10.183</t>
  </si>
  <si>
    <t>Установка ручного насоса диаметром 50 мм на колодце (скважине)</t>
  </si>
  <si>
    <t>2.10.184</t>
  </si>
  <si>
    <t>Установка водоразборной колонки с врезкой в существующую сеть</t>
  </si>
  <si>
    <t>2.10.185</t>
  </si>
  <si>
    <t>Демонтаж водоразборной колонки</t>
  </si>
  <si>
    <t>2.10.186</t>
  </si>
  <si>
    <t>Профремонт водоразборной колонки</t>
  </si>
  <si>
    <t>2.10.187</t>
  </si>
  <si>
    <t>Капитальный ремонт водоразборной колонки</t>
  </si>
  <si>
    <t>2.10.188</t>
  </si>
  <si>
    <t>Отогревание водоразбоной колонки</t>
  </si>
  <si>
    <t>2.10.189</t>
  </si>
  <si>
    <t>2.10.190</t>
  </si>
  <si>
    <t xml:space="preserve">Ликвидация повреждения сети водопровода:      заваривание свищей, </t>
  </si>
  <si>
    <t>свищ</t>
  </si>
  <si>
    <t>Ремонт насосов вертикальных марки ЭЦВ (группа 4)</t>
  </si>
  <si>
    <t>2.10.191</t>
  </si>
  <si>
    <t>подгруппа насосов:                      1</t>
  </si>
  <si>
    <t>агрегат</t>
  </si>
  <si>
    <t>замена подшипниковых втулок насоса и электродвигателя</t>
  </si>
  <si>
    <t>шлифовка сегментов подпятника</t>
  </si>
  <si>
    <t>шлифовка пяты</t>
  </si>
  <si>
    <t>исправление канавок на подпятнике</t>
  </si>
  <si>
    <t>подгонка резьбы метчиком на двигателе и плашкой на насосе</t>
  </si>
  <si>
    <t>подгонка и установка шпонок</t>
  </si>
  <si>
    <t>подгонка резьбы на болтах леркой и в гайках метчиком</t>
  </si>
  <si>
    <t>Балансировка и рихтовка ротора погружного электродв-ля</t>
  </si>
  <si>
    <t>Техническая приемка частных водопроводов в эксплуатацию</t>
  </si>
  <si>
    <t xml:space="preserve">                       диаметром до: 100мм</t>
  </si>
  <si>
    <t xml:space="preserve">                                                         200 мм</t>
  </si>
  <si>
    <t xml:space="preserve">                                                        300 мм</t>
  </si>
  <si>
    <t xml:space="preserve">                                                        400 мм</t>
  </si>
  <si>
    <t xml:space="preserve">                                                        500 мм</t>
  </si>
  <si>
    <t xml:space="preserve">                                                         600 мм</t>
  </si>
  <si>
    <t xml:space="preserve">                                                         700 мм</t>
  </si>
  <si>
    <t xml:space="preserve">                                                         800 мм</t>
  </si>
  <si>
    <t xml:space="preserve">                                                         900 мм </t>
  </si>
  <si>
    <t xml:space="preserve">                                                        1000 мм</t>
  </si>
  <si>
    <t xml:space="preserve">                                                        1200 мм</t>
  </si>
  <si>
    <t xml:space="preserve">                                                        1400 мм</t>
  </si>
  <si>
    <t>2.10.192</t>
  </si>
  <si>
    <t>колодец (камера)</t>
  </si>
  <si>
    <t>Снятие ванны</t>
  </si>
  <si>
    <t>2.10.193</t>
  </si>
  <si>
    <t>2.10.194</t>
  </si>
  <si>
    <t>Установка ванны</t>
  </si>
  <si>
    <t>Установка фаянсового унитаза</t>
  </si>
  <si>
    <t>2.10.195</t>
  </si>
  <si>
    <t>2.10.196</t>
  </si>
  <si>
    <t>Снятие унитаза типа "Компакт"</t>
  </si>
  <si>
    <t>Установка смесителя настенного для умывальников, моек или раковин</t>
  </si>
  <si>
    <t>2.10.197</t>
  </si>
  <si>
    <t>Установка смесителя настольного для умывальников, моек или раковин</t>
  </si>
  <si>
    <t>2.10.198</t>
  </si>
  <si>
    <t>Снятие смесителя настенного для умывальников, моек или раковин</t>
  </si>
  <si>
    <t>2.10.199</t>
  </si>
  <si>
    <t>Снятие смесителя настольного для умывальников, моек или раковин</t>
  </si>
  <si>
    <t>2.10.200</t>
  </si>
  <si>
    <t>Снятие смесителя для ванны</t>
  </si>
  <si>
    <t>2.10.201</t>
  </si>
  <si>
    <t>Снятие полотенцесушителя</t>
  </si>
  <si>
    <t>2.10.202</t>
  </si>
  <si>
    <t>Установка полотенцесушителя</t>
  </si>
  <si>
    <t>2.10.203</t>
  </si>
  <si>
    <t>Снятие сифона</t>
  </si>
  <si>
    <t>2.10.204</t>
  </si>
  <si>
    <t>Установка умывальника из искуственного камня</t>
  </si>
  <si>
    <t>2.10.205</t>
  </si>
  <si>
    <t>Установка мойки на одно отделение</t>
  </si>
  <si>
    <t>2.10.206</t>
  </si>
  <si>
    <t>Установка мойки на два отделения</t>
  </si>
  <si>
    <t>2.10.207</t>
  </si>
  <si>
    <t>Снятие смесителя с душевой сеткой</t>
  </si>
  <si>
    <t>2.10.208</t>
  </si>
  <si>
    <t>Снятие вентильной головки</t>
  </si>
  <si>
    <t>2.10.209</t>
  </si>
  <si>
    <t>Прочистка душевой сетки</t>
  </si>
  <si>
    <t>2.10.210</t>
  </si>
  <si>
    <t>Прочистка сеточки на трубе излива смесителя</t>
  </si>
  <si>
    <t>2.10.211</t>
  </si>
  <si>
    <t>Демонтаж трубопроводов водоснабжения из водогазопроводных труб  диаметром до 32 мм</t>
  </si>
  <si>
    <t>2.10.212</t>
  </si>
  <si>
    <t>Смена подводки, стояков ХГВ из труб водогазопроводных на полипропиленовые</t>
  </si>
  <si>
    <t>2.10.213</t>
  </si>
  <si>
    <t xml:space="preserve">                                         диаметром до: 15 мм</t>
  </si>
  <si>
    <t xml:space="preserve">                                                                           32 мм</t>
  </si>
  <si>
    <t xml:space="preserve">                                                                          63 мм</t>
  </si>
  <si>
    <t xml:space="preserve">                                                                           100 мм</t>
  </si>
  <si>
    <t>Прокладка труб из полипропилена</t>
  </si>
  <si>
    <t>2.10.214</t>
  </si>
  <si>
    <t xml:space="preserve">             диаметром трубопровода:    15 мм</t>
  </si>
  <si>
    <t xml:space="preserve">                                                                           20 мм</t>
  </si>
  <si>
    <t xml:space="preserve">                                                                          25 мм</t>
  </si>
  <si>
    <t xml:space="preserve">                                                                          32 мм</t>
  </si>
  <si>
    <t xml:space="preserve">                                                                          50 мм</t>
  </si>
  <si>
    <t>Прокладка наружного трубопровода из полиэтиленовы труб</t>
  </si>
  <si>
    <t>2.10.215</t>
  </si>
  <si>
    <t xml:space="preserve">                      диаметром :       20 мм</t>
  </si>
  <si>
    <t xml:space="preserve">                                                        25 мм </t>
  </si>
  <si>
    <t xml:space="preserve">                                                        32 мм</t>
  </si>
  <si>
    <t xml:space="preserve">                                                       40 мм</t>
  </si>
  <si>
    <t>Смена сгонов при диаметре трубопровода:</t>
  </si>
  <si>
    <t>2.10.216</t>
  </si>
  <si>
    <t xml:space="preserve">                              до 15 мм</t>
  </si>
  <si>
    <t xml:space="preserve">                              до 20 мм</t>
  </si>
  <si>
    <t xml:space="preserve">                              до 32 мм</t>
  </si>
  <si>
    <t xml:space="preserve">шт </t>
  </si>
  <si>
    <t>Снятие на поверку индивидуального счетчика воды</t>
  </si>
  <si>
    <t>2.10.217</t>
  </si>
  <si>
    <t>счетчик</t>
  </si>
  <si>
    <t>Поверка индивидуального счетчика воды:</t>
  </si>
  <si>
    <t>при техническом состоянии прибора требующего:</t>
  </si>
  <si>
    <t>2.10.218</t>
  </si>
  <si>
    <t xml:space="preserve">                         малого ремонта</t>
  </si>
  <si>
    <t xml:space="preserve">                         текущего ремонта</t>
  </si>
  <si>
    <t xml:space="preserve">                        капитального ремонта</t>
  </si>
  <si>
    <t>Установка после поверки индивидуального счетчика воды:</t>
  </si>
  <si>
    <t>2.10.219</t>
  </si>
  <si>
    <t xml:space="preserve">          с заменой штуцера и запорно-регулирующей арматуры</t>
  </si>
  <si>
    <t xml:space="preserve">           с заменой штуцера и фильтра</t>
  </si>
  <si>
    <t xml:space="preserve">          с заменой запорно-регулирующей арматуры</t>
  </si>
  <si>
    <t>Опламбировка индивидуального счетчика воды</t>
  </si>
  <si>
    <t>2.10.220</t>
  </si>
  <si>
    <t>Установка устройств магнитной водоподготовки (МВ)</t>
  </si>
  <si>
    <t>2.10.221</t>
  </si>
  <si>
    <t xml:space="preserve">      при диаметре трубопровода до :  25 мм</t>
  </si>
  <si>
    <t>комп -т</t>
  </si>
  <si>
    <t xml:space="preserve">                                                                              32 мм</t>
  </si>
  <si>
    <t xml:space="preserve">                                                                             50 мм</t>
  </si>
  <si>
    <t>Демонтаж устройств магнитной водоподготовки (МВ)</t>
  </si>
  <si>
    <t>2.10.222</t>
  </si>
  <si>
    <t xml:space="preserve"> при диаметре трубопровода до : 25 мм</t>
  </si>
  <si>
    <t xml:space="preserve">                                                                        50 мм</t>
  </si>
  <si>
    <t>Замена водоразборной колонки</t>
  </si>
  <si>
    <t>2.10.223</t>
  </si>
  <si>
    <t>Осмотр водоразборной колонки</t>
  </si>
  <si>
    <t>2.10.224</t>
  </si>
  <si>
    <t xml:space="preserve">Врезка трубопровода в действующую водопроводную сеть из полиэтиленовых труб </t>
  </si>
  <si>
    <t>2.10.225</t>
  </si>
  <si>
    <t xml:space="preserve">                         диаметром:  15 мм</t>
  </si>
  <si>
    <t xml:space="preserve">                                                     25 мм</t>
  </si>
  <si>
    <t xml:space="preserve">                                                     32 мм</t>
  </si>
  <si>
    <t xml:space="preserve">                                                     40 мм</t>
  </si>
  <si>
    <t xml:space="preserve">                                                     50 мм</t>
  </si>
  <si>
    <t>Установка индивидуальных приборов учета воды с использованием металлопластиковых труб на резьбовых соединениях</t>
  </si>
  <si>
    <t>2.10.226</t>
  </si>
  <si>
    <t>Установка индивидуальных приборов учета воды с использованием  полипропиленовых труб на резьбовых соединениях</t>
  </si>
  <si>
    <t>2.10.227</t>
  </si>
  <si>
    <t>Установка индивидуальных приборов учета воды с использованием шлангов в гибкой оплетке</t>
  </si>
  <si>
    <t>2.10.228</t>
  </si>
  <si>
    <t>2.10.229</t>
  </si>
  <si>
    <t>Штробление посадочного места под металлопластиковую (полипропиленовую) трубу в бетонных стенах механическим способом</t>
  </si>
  <si>
    <t>Прокладка по штробе металлопластиковой (полипропиленовой) трубы</t>
  </si>
  <si>
    <t>2.10.230</t>
  </si>
  <si>
    <t>Смена полотенцесушителя с присоединением к металлопластиковой (полипропиленовой) трубе</t>
  </si>
  <si>
    <t>2.10.231</t>
  </si>
  <si>
    <t>Смена фильтра на подводке диаметром 15 мм к сантехническим приборам</t>
  </si>
  <si>
    <t>2.10.232</t>
  </si>
  <si>
    <t>фильтр</t>
  </si>
  <si>
    <t xml:space="preserve">Установка смывного бачка </t>
  </si>
  <si>
    <t>2.10.233</t>
  </si>
  <si>
    <t>бачок</t>
  </si>
  <si>
    <t>Установка сифона к санитарному прибору</t>
  </si>
  <si>
    <t>2.10.234</t>
  </si>
  <si>
    <t>Прочистка фильтра на стиральной машине</t>
  </si>
  <si>
    <t>2.10.235</t>
  </si>
  <si>
    <t>Смена картриджа в смесителе</t>
  </si>
  <si>
    <t>2.10.236</t>
  </si>
  <si>
    <t>карт-ж</t>
  </si>
  <si>
    <t>Установка сгонов при диаметре до: 15 мм</t>
  </si>
  <si>
    <t>2.10.237</t>
  </si>
  <si>
    <t xml:space="preserve">                                                                            20 мм</t>
  </si>
  <si>
    <t xml:space="preserve">                                                                            32 мм</t>
  </si>
  <si>
    <t>Перепаковка соединительных частей полотенцесушителя</t>
  </si>
  <si>
    <t>2.10.238</t>
  </si>
  <si>
    <t>полотен</t>
  </si>
  <si>
    <t>Перепаковка соединительных частей сифона</t>
  </si>
  <si>
    <t>2.10.239</t>
  </si>
  <si>
    <t>Перепаковка соединительных частей индивидуального прибора учета воды</t>
  </si>
  <si>
    <t>2.10.240</t>
  </si>
  <si>
    <t>Прокладка провода электроснабжения с пробивкой борозд в кирпичных стенах</t>
  </si>
  <si>
    <t>2.11.43.</t>
  </si>
  <si>
    <t>2.11.44.</t>
  </si>
  <si>
    <t>Прокладка провода электроснабжения без пробивки борозд</t>
  </si>
  <si>
    <t>2.11.45.</t>
  </si>
  <si>
    <t>Ремонт светильников с люминисцентными лампами</t>
  </si>
  <si>
    <t>2.11.46.</t>
  </si>
  <si>
    <t xml:space="preserve">           1-ламповых</t>
  </si>
  <si>
    <t>свет-к</t>
  </si>
  <si>
    <t xml:space="preserve">           2-ламповых :       одной лампы</t>
  </si>
  <si>
    <t>46.2.1</t>
  </si>
  <si>
    <t xml:space="preserve">                                              двух ламп</t>
  </si>
  <si>
    <t>46.2.2</t>
  </si>
  <si>
    <t xml:space="preserve">           4-ламповых:        одной лампы</t>
  </si>
  <si>
    <t>46.3.1</t>
  </si>
  <si>
    <t xml:space="preserve">                                              каждой последующей лампы</t>
  </si>
  <si>
    <t>46.3.2</t>
  </si>
  <si>
    <t xml:space="preserve">           6-ламповых:        одной лампы</t>
  </si>
  <si>
    <t>46.4.1</t>
  </si>
  <si>
    <t xml:space="preserve">                                               каждой последующей лампы</t>
  </si>
  <si>
    <t>46.4.2</t>
  </si>
  <si>
    <t>Установка коробки распределительной при открытой проводке</t>
  </si>
  <si>
    <t>2.11.47.</t>
  </si>
  <si>
    <t>Установка коробки распределительной при скытой проводке</t>
  </si>
  <si>
    <t>2.11.48.</t>
  </si>
  <si>
    <t>Установка и подключение контура заземления в частных домах</t>
  </si>
  <si>
    <t>2.11.49.</t>
  </si>
  <si>
    <t xml:space="preserve">                   по бетонной крепи</t>
  </si>
  <si>
    <t xml:space="preserve">                   по установленным конструкциям</t>
  </si>
  <si>
    <t>Демонтаж шнура на роликах</t>
  </si>
  <si>
    <t>2.11.50.</t>
  </si>
  <si>
    <t>Демонтаж провода сечением 16 мм2 на крюках (якорях) с изоляциями</t>
  </si>
  <si>
    <t>2.11.51.</t>
  </si>
  <si>
    <t>Ремонт групповых щитков на лестничной клетке без ремонта автоматов</t>
  </si>
  <si>
    <t>2.11.52.</t>
  </si>
  <si>
    <t>Укрепление розетки</t>
  </si>
  <si>
    <t>2.11.53.</t>
  </si>
  <si>
    <t>Смена проводки при открытой электропроводке</t>
  </si>
  <si>
    <t>2.11.54.</t>
  </si>
  <si>
    <t>Ремонт электрического звонка</t>
  </si>
  <si>
    <t>2.11.55.</t>
  </si>
  <si>
    <t>2.11.56.</t>
  </si>
  <si>
    <t>Замена автоматических выключателей (предохранителей)</t>
  </si>
  <si>
    <t>Смена светильников с люминесцентными лампами</t>
  </si>
  <si>
    <t>2.11.57.</t>
  </si>
  <si>
    <t xml:space="preserve">              с количеством:         до 4 ламп</t>
  </si>
  <si>
    <t xml:space="preserve">                                                        до 10 ламп</t>
  </si>
  <si>
    <t>Смена светильников с лампами накаливания с креплением к потолку на шурупах</t>
  </si>
  <si>
    <t>2.11.58.</t>
  </si>
  <si>
    <t>Снятие светильников с лампами накаливания</t>
  </si>
  <si>
    <t>2.11.59.</t>
  </si>
  <si>
    <t>Установка энергосберегающих светильников с лампами накаливания и модулем управления освещением</t>
  </si>
  <si>
    <t>2.11.60.</t>
  </si>
  <si>
    <t xml:space="preserve">         при сверлении отверстий:    в бетоне</t>
  </si>
  <si>
    <t>комп-т</t>
  </si>
  <si>
    <t xml:space="preserve">                                                                     в металле, пластике</t>
  </si>
  <si>
    <t>Замене ранее установленных светильников на энергосберегающие светильники с лампами накаливания и модулем управления освещением</t>
  </si>
  <si>
    <t>2.11.61.</t>
  </si>
  <si>
    <t>Установка модуля управления освещением на светильник с лампой накаливания</t>
  </si>
  <si>
    <t>2.11.62.</t>
  </si>
  <si>
    <t xml:space="preserve">           при креплении модуля к светильнику</t>
  </si>
  <si>
    <t xml:space="preserve">           при креплении модуля к стене</t>
  </si>
  <si>
    <t>Замена модуля управления освещением</t>
  </si>
  <si>
    <t>2.11.63.</t>
  </si>
  <si>
    <t>Замена чугунной конфорки электроплиты</t>
  </si>
  <si>
    <t>2.11.64.</t>
  </si>
  <si>
    <t>конф-ка</t>
  </si>
  <si>
    <t>2.11.65.</t>
  </si>
  <si>
    <t>ТЭН</t>
  </si>
  <si>
    <t>Замена  ТЭН жарочного шкафа электроплиты</t>
  </si>
  <si>
    <t>Замена терморегулятора жарочного шкафа электроплиты</t>
  </si>
  <si>
    <t>2.11.66.</t>
  </si>
  <si>
    <t>терм-т</t>
  </si>
  <si>
    <t>Замена переключателя мощности электроплиты</t>
  </si>
  <si>
    <t>2.1167.</t>
  </si>
  <si>
    <t>пер-ль</t>
  </si>
  <si>
    <t>Замена стекла жарочного шкафа электроплиты</t>
  </si>
  <si>
    <t>2.11.68.</t>
  </si>
  <si>
    <t>стекло</t>
  </si>
  <si>
    <t>Замена вилки штепсельного разъема электроплиты</t>
  </si>
  <si>
    <t>2.11.69.</t>
  </si>
  <si>
    <t>разъем</t>
  </si>
  <si>
    <t>Замена розетки 5А электроплиты</t>
  </si>
  <si>
    <t>2.11.70.</t>
  </si>
  <si>
    <t>роз-ка</t>
  </si>
  <si>
    <t>Замена ручки дверки жарочного шкафа электроплиты</t>
  </si>
  <si>
    <t>ручка</t>
  </si>
  <si>
    <t>2.11.71.</t>
  </si>
  <si>
    <t>Замена сигнальной арматуры элктроплиты</t>
  </si>
  <si>
    <t>2.11.72.</t>
  </si>
  <si>
    <t>арм-ра</t>
  </si>
  <si>
    <t>Замена ручки переключателя электроплиты</t>
  </si>
  <si>
    <t>2.11.73.</t>
  </si>
  <si>
    <t>Замена пружины, пластмасовы зажимов, фиксаторов ручки переключателя электроплиты</t>
  </si>
  <si>
    <t>2.11.74.</t>
  </si>
  <si>
    <t>Проверка технического состояния электроплиты</t>
  </si>
  <si>
    <t>2.11.75.</t>
  </si>
  <si>
    <t>элкт-та</t>
  </si>
  <si>
    <t>Замена защитного экрана переключателя электроплиты</t>
  </si>
  <si>
    <t>2.11.76.</t>
  </si>
  <si>
    <t>экран</t>
  </si>
  <si>
    <t>Замена блока дверцы жарочного шкафа электроплиты</t>
  </si>
  <si>
    <t>2.11.77.</t>
  </si>
  <si>
    <t>Демонтаж электрозвонка</t>
  </si>
  <si>
    <t>элкт-ок</t>
  </si>
  <si>
    <t>Смена кнопки электрозвонка</t>
  </si>
  <si>
    <t>Укладка кабеля в кабельный канал</t>
  </si>
  <si>
    <t>2.11.78.</t>
  </si>
  <si>
    <t>2.11.79.</t>
  </si>
  <si>
    <t>2.11.80.</t>
  </si>
  <si>
    <t>Демонтаж патрона :        потолочного</t>
  </si>
  <si>
    <t>2.11.81.1</t>
  </si>
  <si>
    <t xml:space="preserve">                                                   настенного </t>
  </si>
  <si>
    <t>Демонтаж подвесного патрона</t>
  </si>
  <si>
    <t>2.11.82.</t>
  </si>
  <si>
    <t>Смена лампа в светильнике: лампа накаливания</t>
  </si>
  <si>
    <t>2.11.83.1</t>
  </si>
  <si>
    <t>лампа</t>
  </si>
  <si>
    <t xml:space="preserve">                                                              люминестентной лампа</t>
  </si>
  <si>
    <t>Укрепление выключателя освещения</t>
  </si>
  <si>
    <t>2.11.84.</t>
  </si>
  <si>
    <t>вык-ль</t>
  </si>
  <si>
    <t>Установка устройства защитного отключения (УЗО)</t>
  </si>
  <si>
    <t>2.11.85.</t>
  </si>
  <si>
    <t>УЗО</t>
  </si>
  <si>
    <t>Наименование работ  (услуг)</t>
  </si>
  <si>
    <t>2.12.11.</t>
  </si>
  <si>
    <t>отверстие</t>
  </si>
  <si>
    <t>2.12.12.</t>
  </si>
  <si>
    <t>2.12.13.</t>
  </si>
  <si>
    <t>2.12.16.</t>
  </si>
  <si>
    <t>2.12.17.</t>
  </si>
  <si>
    <t>2.12.18.</t>
  </si>
  <si>
    <t>2.12.19.</t>
  </si>
  <si>
    <t>Пробивка отверстий для труб в бетонных и железобетонных колодцах с последующей их заделкой</t>
  </si>
  <si>
    <t>2.12.20.</t>
  </si>
  <si>
    <t>2.12.21.</t>
  </si>
  <si>
    <t>Пробивка отверстий в фундаменте</t>
  </si>
  <si>
    <t>2.12.22.</t>
  </si>
  <si>
    <t>2.12.23.</t>
  </si>
  <si>
    <t>2.12.24.</t>
  </si>
  <si>
    <t>2.12.25.</t>
  </si>
  <si>
    <t>м продавл</t>
  </si>
  <si>
    <t>Приготовление цементно-известкового тяжелого раствора вручную</t>
  </si>
  <si>
    <t>2.12.26.</t>
  </si>
  <si>
    <t>2.12.27.</t>
  </si>
  <si>
    <t>Приготовление цементного раствора</t>
  </si>
  <si>
    <t>2.12.28.</t>
  </si>
  <si>
    <t>2.12.29.</t>
  </si>
  <si>
    <t>2.12.30.</t>
  </si>
  <si>
    <t>Фигурное выпиливание электролобзиком ДВП, ДСП, доски</t>
  </si>
  <si>
    <t>2.12.31.</t>
  </si>
  <si>
    <t>Распиловка дров в частном секторе</t>
  </si>
  <si>
    <t>2.12.32.</t>
  </si>
  <si>
    <t>Колка дров в частном секторе</t>
  </si>
  <si>
    <t>2.12.33.</t>
  </si>
  <si>
    <t>2.12.34.</t>
  </si>
  <si>
    <t>2.12.35.</t>
  </si>
  <si>
    <t>Ремонт пожарного гидранта</t>
  </si>
  <si>
    <t>2.12.36.</t>
  </si>
  <si>
    <t>Замена элемента питания пожарного извещателя</t>
  </si>
  <si>
    <t>2.12.37.</t>
  </si>
  <si>
    <t>пожарный  гидрант</t>
  </si>
  <si>
    <t>2.12.38.</t>
  </si>
  <si>
    <t>при сверлении отверстий:</t>
  </si>
  <si>
    <t>3.12.39.</t>
  </si>
  <si>
    <t>обследов ание</t>
  </si>
  <si>
    <t>2.12.40.</t>
  </si>
  <si>
    <t>подготовка поверхности стен и откосов для утепления наружных стен</t>
  </si>
  <si>
    <t>2.12.40.1.</t>
  </si>
  <si>
    <t>40.1.1</t>
  </si>
  <si>
    <t>40.1.2</t>
  </si>
  <si>
    <t>2.12.40.2</t>
  </si>
  <si>
    <t>40.2.1</t>
  </si>
  <si>
    <t>40.2.2</t>
  </si>
  <si>
    <t>2.12.40.3</t>
  </si>
  <si>
    <t>2.12.40.4</t>
  </si>
  <si>
    <t>2.12.40.5.1</t>
  </si>
  <si>
    <t>40.5.2</t>
  </si>
  <si>
    <t>2.12.40.6</t>
  </si>
  <si>
    <t>минераловатными плитами:</t>
  </si>
  <si>
    <t>40.6.1</t>
  </si>
  <si>
    <t>40.6.2</t>
  </si>
  <si>
    <t>40.6.3</t>
  </si>
  <si>
    <t>40.6.4</t>
  </si>
  <si>
    <t>40.6.5</t>
  </si>
  <si>
    <t>40.6.6</t>
  </si>
  <si>
    <t>40.6.7</t>
  </si>
  <si>
    <t>40.6.8</t>
  </si>
  <si>
    <t xml:space="preserve">                                                 с лесов</t>
  </si>
  <si>
    <t xml:space="preserve">                                                 с люлек</t>
  </si>
  <si>
    <t>40.7.1</t>
  </si>
  <si>
    <t>40.7.2</t>
  </si>
  <si>
    <t>40.7.3</t>
  </si>
  <si>
    <t>2.12.40.7</t>
  </si>
  <si>
    <t>Врденые условия труда</t>
  </si>
  <si>
    <t>Вредные условия труда</t>
  </si>
  <si>
    <t>Утверждаю</t>
  </si>
  <si>
    <t>Смена дверного блока, снятие старого и установка нового</t>
  </si>
  <si>
    <t>2.14.50.</t>
  </si>
  <si>
    <t>Планировка "на глаз" насыпного грунта II группы (вручную), м2</t>
  </si>
  <si>
    <t>наружных инвентарных лесов высотой до 16 м</t>
  </si>
  <si>
    <t>2.14.54.1</t>
  </si>
  <si>
    <t>2.14.54.2</t>
  </si>
  <si>
    <t>Устройство основания под трубопровод</t>
  </si>
  <si>
    <t>2.14.54</t>
  </si>
  <si>
    <t>I группы</t>
  </si>
  <si>
    <t>II группы</t>
  </si>
  <si>
    <t>Кровельные работы</t>
  </si>
  <si>
    <t>2.17.1</t>
  </si>
  <si>
    <t xml:space="preserve">Смена отдельных листов  из оцинкованной  </t>
  </si>
  <si>
    <t>стали (не более 5 шт в одном месте)</t>
  </si>
  <si>
    <t>ед. изм</t>
  </si>
  <si>
    <t>норма времени на выпол работу</t>
  </si>
  <si>
    <t xml:space="preserve">№  </t>
  </si>
  <si>
    <t>разряд работ</t>
  </si>
  <si>
    <t xml:space="preserve">Затраты на заработную плату, руб </t>
  </si>
  <si>
    <t>Прибыль, руб</t>
  </si>
  <si>
    <t>отчисления от ФЗП, руб</t>
  </si>
  <si>
    <t>Итого тариф без НДС</t>
  </si>
  <si>
    <t>с одинарным фальцем</t>
  </si>
  <si>
    <t>с двойным фальцем</t>
  </si>
  <si>
    <t>4 разряд</t>
  </si>
  <si>
    <t>5 разряд</t>
  </si>
  <si>
    <t>2.17.2</t>
  </si>
  <si>
    <t>Поставка заплат из листовой оцинкованной стали:</t>
  </si>
  <si>
    <t>размером до: 0.25 м2</t>
  </si>
  <si>
    <t xml:space="preserve">                               0.5 м2</t>
  </si>
  <si>
    <t xml:space="preserve">                               0.75 м2</t>
  </si>
  <si>
    <t>2.17.3</t>
  </si>
  <si>
    <t>Промазка фальцев в покрытии из кровельной стали</t>
  </si>
  <si>
    <t>2.17.4</t>
  </si>
  <si>
    <t>Промазка свищей в покрытии из кровельной стали</t>
  </si>
  <si>
    <t>2.17.5</t>
  </si>
  <si>
    <t xml:space="preserve">Пропайка швов в покрытиях из оцинкованной </t>
  </si>
  <si>
    <t>кровельной стали</t>
  </si>
  <si>
    <t>Электрическим паяльником:</t>
  </si>
  <si>
    <t>в горизонтальных и наклонных поверхностях</t>
  </si>
  <si>
    <t>в вертикальных поверхностях</t>
  </si>
  <si>
    <t>Ручным паяльником:</t>
  </si>
  <si>
    <t>2.17.6</t>
  </si>
  <si>
    <t>Шириной: 0.7 м</t>
  </si>
  <si>
    <t xml:space="preserve">                       1.4 м</t>
  </si>
  <si>
    <t>2.17.7</t>
  </si>
  <si>
    <t xml:space="preserve">Смена настенных желобов в кровлях из листовой </t>
  </si>
  <si>
    <t>стали</t>
  </si>
  <si>
    <t>2.17.8</t>
  </si>
  <si>
    <t>Смена карнизных свесов с настенными желобами в</t>
  </si>
  <si>
    <t>кровлях из листовой стали</t>
  </si>
  <si>
    <t>Смена разжелобков в кровлях из листовой стали:</t>
  </si>
  <si>
    <t>2.17.9</t>
  </si>
  <si>
    <t>Смена прямых звеньев водосточных труб:</t>
  </si>
  <si>
    <t>с земли, лестниц или подмостей</t>
  </si>
  <si>
    <t>с люлек</t>
  </si>
  <si>
    <t>2.17.10</t>
  </si>
  <si>
    <t>Смена колен водосточных труб:</t>
  </si>
  <si>
    <t>2.17.11</t>
  </si>
  <si>
    <t>Смена отливов водосточных труб</t>
  </si>
  <si>
    <t>2.17.12</t>
  </si>
  <si>
    <t>Смена воронок водосточных труб:</t>
  </si>
  <si>
    <t>2.17.13</t>
  </si>
  <si>
    <t>Смена ухватов водосточных труб:</t>
  </si>
  <si>
    <t>2.17.14</t>
  </si>
  <si>
    <t>Смена отдельных листов из металлочерепицы</t>
  </si>
  <si>
    <t>2.17.15</t>
  </si>
  <si>
    <t>Ремонт отдельными местами рулонного покрытия</t>
  </si>
  <si>
    <t>с заменой 1 слоя</t>
  </si>
  <si>
    <t xml:space="preserve">При площади до: 10 м2 </t>
  </si>
  <si>
    <t xml:space="preserve">                                      25 м2</t>
  </si>
  <si>
    <t xml:space="preserve">                                      50 м2</t>
  </si>
  <si>
    <t xml:space="preserve">                                     100 м2</t>
  </si>
  <si>
    <t>2.17.16</t>
  </si>
  <si>
    <t>С промазкой битумной мастикой:</t>
  </si>
  <si>
    <t xml:space="preserve">при площади до: 10 м2 </t>
  </si>
  <si>
    <t>С промазкой смолой:</t>
  </si>
  <si>
    <t>С промазкой битумным лаком:</t>
  </si>
  <si>
    <t>2.17.17</t>
  </si>
  <si>
    <t xml:space="preserve">Ремонт мягкой кровли битумно-эмульсионной </t>
  </si>
  <si>
    <t>мастикой  при толщине ковра до 10 мм с армирован</t>
  </si>
  <si>
    <t>ным слоем</t>
  </si>
  <si>
    <t>мастикой  без армированного слоя</t>
  </si>
  <si>
    <t xml:space="preserve">                                                   25 м2</t>
  </si>
  <si>
    <t xml:space="preserve">                                                   50 м2</t>
  </si>
  <si>
    <t xml:space="preserve">                                                   100 м2</t>
  </si>
  <si>
    <t>площадью до:      10 м2</t>
  </si>
  <si>
    <t xml:space="preserve">                                     25 м2</t>
  </si>
  <si>
    <t xml:space="preserve">                                     50 м2</t>
  </si>
  <si>
    <t xml:space="preserve">                                    100 м2</t>
  </si>
  <si>
    <t>При толщине ковра более 10 мм:</t>
  </si>
  <si>
    <t>При толщине ковра до: 10 мм</t>
  </si>
  <si>
    <t>Общехоз. расходы, руб</t>
  </si>
  <si>
    <t>Смена старого рулонного покрытия  кровли с наклеи</t>
  </si>
  <si>
    <t>ванием нового покрытия</t>
  </si>
  <si>
    <t>Первый слой</t>
  </si>
  <si>
    <t>площадью до  10 м2</t>
  </si>
  <si>
    <t>Добавлять на каждый следующий слой:</t>
  </si>
  <si>
    <t>2.17.19</t>
  </si>
  <si>
    <t>2.17.18</t>
  </si>
  <si>
    <t>2.17.20</t>
  </si>
  <si>
    <t>Смена покрытия из рулонных материалов при ре-</t>
  </si>
  <si>
    <t>монте примыканий:</t>
  </si>
  <si>
    <t>2.17.21</t>
  </si>
  <si>
    <t>Просушка основания горелкой</t>
  </si>
  <si>
    <t>2.17.22</t>
  </si>
  <si>
    <t>Ремонт  отдельных мест покрытия из асбестоце-</t>
  </si>
  <si>
    <t>ментных листов</t>
  </si>
  <si>
    <t>Обыкновенного профиля:</t>
  </si>
  <si>
    <t>Унифицированного  профиля:</t>
  </si>
  <si>
    <t>2.17.23</t>
  </si>
  <si>
    <t>Ремонт кровли местами из асбестоцементных плос-</t>
  </si>
  <si>
    <t>ких плиток в рядовом покрытии</t>
  </si>
  <si>
    <t>2.17.24</t>
  </si>
  <si>
    <t>Ремонт  кровли местами из асбестоцементных плос-</t>
  </si>
  <si>
    <t>ких плиток в покрытии свесов кровли</t>
  </si>
  <si>
    <t>2.17.25</t>
  </si>
  <si>
    <t xml:space="preserve">Ремонт кровли местами  из черепицы пазовой </t>
  </si>
  <si>
    <t xml:space="preserve">штампованной </t>
  </si>
  <si>
    <t>2.17.26</t>
  </si>
  <si>
    <t>Смена кровли из черепицы</t>
  </si>
  <si>
    <t>При добавлении нового материала до 50%</t>
  </si>
  <si>
    <t>При добавлении нового материала до 75%</t>
  </si>
  <si>
    <t>2.17.27</t>
  </si>
  <si>
    <t xml:space="preserve">Смена покрытия из черепицы с уклоном более 35 </t>
  </si>
  <si>
    <t>градусов</t>
  </si>
  <si>
    <t>2.17.28</t>
  </si>
  <si>
    <t>Смена обрешетки</t>
  </si>
  <si>
    <t>С прозорами из досок толщиной до:</t>
  </si>
  <si>
    <t>С прозорами из брусков толщиной 50 мм и выше</t>
  </si>
  <si>
    <t>Со сплошным настилом из досок толщиной до:</t>
  </si>
  <si>
    <t xml:space="preserve">                                                                           30  мм</t>
  </si>
  <si>
    <t xml:space="preserve">                                                                           50 мм</t>
  </si>
  <si>
    <t>3 разряд</t>
  </si>
  <si>
    <t xml:space="preserve">                                                                             30 мм</t>
  </si>
  <si>
    <t>Смена дверки  почтового ящика</t>
  </si>
  <si>
    <t>Пробивка проемов в гипсобетонных стенах при толщине стен не более 15 см</t>
  </si>
  <si>
    <t>Пробивка отверстий площадью  до 0.25м2 для ввода труб и бутовых фундаментах с обратной их заделкой</t>
  </si>
  <si>
    <t>Пробивка отверстий площадью 0.04 м2 кирпичных стенах при толщине стены в 1/2 кирпича</t>
  </si>
  <si>
    <t>Пробивка отверстий  площадью  0.04 м2 в кирпичных стенах для трубопровода при толщине  стены в 1 кирпич</t>
  </si>
  <si>
    <t>Пробивка отверстий площадью 0.04 м2 в кирпичных стенах для трубопровода при толщине стены  в 1.5 кирпича</t>
  </si>
  <si>
    <t>Пробивка отверстий  площадью  0.04 м2 в кирпичных стенах для трубопровода при толщине  стены в  2 кирпича</t>
  </si>
  <si>
    <t>Пробивка отверстий  площадью  0.04 м2 в кирпичных стенах для трубопровода при толщине  стены в  3 кирпича</t>
  </si>
  <si>
    <t>Пробивка отверстий  для трубв кирпичных колодцах с последующей их заделкой</t>
  </si>
  <si>
    <t>Сверление отверстий диам. До 50 мм в деревянных стенах или перегородках механизированным способом</t>
  </si>
  <si>
    <t>Сверление отверстий диам до 50 мм в деревянных перекрытиях механизированным  способом</t>
  </si>
  <si>
    <t>Заделка отверстий в оштукатуренных стенах и перегородках после прокладки трубопровода</t>
  </si>
  <si>
    <t>Продавливание труб (проколом без разборки грунта) диам. До 100 мм</t>
  </si>
  <si>
    <t>Приготовление цементно-известкового легкого  раствора</t>
  </si>
  <si>
    <t>Приготовление тяжелого бетона</t>
  </si>
  <si>
    <t>Поперечное перепиливание электролобзиком</t>
  </si>
  <si>
    <t xml:space="preserve">                                                     ДВП</t>
  </si>
  <si>
    <t xml:space="preserve">                                                     ДСП</t>
  </si>
  <si>
    <t xml:space="preserve">                                                     доска</t>
  </si>
  <si>
    <t>Изготовление6 дверей для сарая</t>
  </si>
  <si>
    <t>Установка дверей  для сарая</t>
  </si>
  <si>
    <t>Установление потолочного пожарного извещателя</t>
  </si>
  <si>
    <t xml:space="preserve">        в железобетонном перкрытии</t>
  </si>
  <si>
    <t xml:space="preserve">        в гипсовых (пластиковых) поверхностях</t>
  </si>
  <si>
    <t>Проведение обследования и консультация спецалиста</t>
  </si>
  <si>
    <t xml:space="preserve">Утепление наружных стен зданий </t>
  </si>
  <si>
    <t xml:space="preserve">                                     с лесов</t>
  </si>
  <si>
    <t xml:space="preserve">                                     с люлек</t>
  </si>
  <si>
    <t>грунтование поверхности стен и армирующего  (выравнивающего) слоя</t>
  </si>
  <si>
    <t xml:space="preserve">                                    с лесов</t>
  </si>
  <si>
    <t xml:space="preserve">                                    с люлек</t>
  </si>
  <si>
    <t>Установление цокольной планки</t>
  </si>
  <si>
    <t>Установление и демонтаж опорных брусков</t>
  </si>
  <si>
    <t>Установка и снятие малярной ленты: с лесов</t>
  </si>
  <si>
    <t xml:space="preserve">                                                                       с люлек</t>
  </si>
  <si>
    <t>Устройство теплоизоляции на стенах:</t>
  </si>
  <si>
    <t>на прямолинейных поверхностях: с лесов</t>
  </si>
  <si>
    <t xml:space="preserve">                                                                  с люлек</t>
  </si>
  <si>
    <t>на криволинейных поверхностях: с лесов</t>
  </si>
  <si>
    <t>Пенополистерольными плитами</t>
  </si>
  <si>
    <t>Механическое крепление теплоизоляционных плит дюбелями</t>
  </si>
  <si>
    <t>в кирпичных  или ячеистобетонных стенах:</t>
  </si>
  <si>
    <t>в бетонных стенах: с лесов</t>
  </si>
  <si>
    <t xml:space="preserve">                                       с люлек</t>
  </si>
  <si>
    <t>40.7.4</t>
  </si>
  <si>
    <t>Обработка выступающих услов теплоизоляции</t>
  </si>
  <si>
    <t xml:space="preserve">                           с лесов</t>
  </si>
  <si>
    <t>40.8.1</t>
  </si>
  <si>
    <t xml:space="preserve">                           с люоек</t>
  </si>
  <si>
    <t>40.8.2</t>
  </si>
  <si>
    <t>Устройство рамирующего слоя толщиной 3 мм:</t>
  </si>
  <si>
    <t xml:space="preserve">                                                                с люлек </t>
  </si>
  <si>
    <t>40.9.1</t>
  </si>
  <si>
    <t>2.12.40.9</t>
  </si>
  <si>
    <t>40.9.2</t>
  </si>
  <si>
    <t>40.9.3</t>
  </si>
  <si>
    <t>40.9.4</t>
  </si>
  <si>
    <t>40.9.5</t>
  </si>
  <si>
    <t>40.9.6</t>
  </si>
  <si>
    <t>40.9.7</t>
  </si>
  <si>
    <t>40.9.8</t>
  </si>
  <si>
    <t xml:space="preserve">Устройство защитно-отделочных штукатурок под </t>
  </si>
  <si>
    <t>окрашивание:</t>
  </si>
  <si>
    <t>на прямолинейных поверхностях с люлек</t>
  </si>
  <si>
    <t>2.12.40.10</t>
  </si>
  <si>
    <t>40.10.1</t>
  </si>
  <si>
    <t>на криволинейных поверхностях с люлек</t>
  </si>
  <si>
    <t>40.10.2</t>
  </si>
  <si>
    <t>Окраска защтно-отделочных штукатурок</t>
  </si>
  <si>
    <t>2.12.40.11</t>
  </si>
  <si>
    <t xml:space="preserve">                        с лесов</t>
  </si>
  <si>
    <t xml:space="preserve">                       с люлек</t>
  </si>
  <si>
    <t>40.11.1</t>
  </si>
  <si>
    <t>40.11.2</t>
  </si>
  <si>
    <r>
      <t>У</t>
    </r>
    <r>
      <rPr>
        <sz val="11"/>
        <color theme="1"/>
        <rFont val="Calibri"/>
        <family val="2"/>
      </rPr>
      <t>становка и разборка лесов</t>
    </r>
  </si>
  <si>
    <t>2.12.41</t>
  </si>
  <si>
    <t xml:space="preserve">внутренних инвентарных лесов при высоте помещения </t>
  </si>
  <si>
    <t>до 6 м</t>
  </si>
  <si>
    <t>деревянных неинвентарных лесов</t>
  </si>
  <si>
    <t>Сверление отверстий под дюбеля  диам  до 20 мм</t>
  </si>
  <si>
    <t>2.12.42</t>
  </si>
  <si>
    <t>в бетонных стенах на глубину 200 мм</t>
  </si>
  <si>
    <t>в кирпичных стенах сквозных отверстий глубиной:  80 мм</t>
  </si>
  <si>
    <t xml:space="preserve">                                                                                    130 мм</t>
  </si>
  <si>
    <t xml:space="preserve">                                                                                   250 мм</t>
  </si>
  <si>
    <t xml:space="preserve">                                                                                  380 мм</t>
  </si>
  <si>
    <t>2.12.43</t>
  </si>
  <si>
    <t>Навеска картин, зеркал</t>
  </si>
  <si>
    <t>площадью: до 1 м2</t>
  </si>
  <si>
    <t xml:space="preserve">                      более 1 м2</t>
  </si>
  <si>
    <t>Заделка на поверхностях стен и перегородок борозд</t>
  </si>
  <si>
    <t>2.12.44</t>
  </si>
  <si>
    <t>глубиной до 20 мм шириной  до 50 мм</t>
  </si>
  <si>
    <t>глубиной до 40 мм шириной до 100 мм</t>
  </si>
  <si>
    <t>Другие виды  работы</t>
  </si>
  <si>
    <t>Замена смесителя с душевой сеткой</t>
  </si>
  <si>
    <t>2,14.19</t>
  </si>
  <si>
    <t>Разработка немерзлого сухого  грунта 1 группы без крепления стенок глубиной до 0,5 м (вручную)</t>
  </si>
  <si>
    <t>Разработка немерзлого мокрого  грунта 1 группы без крепления стенок глубиной до 0,5 м (вручную)</t>
  </si>
  <si>
    <t>2,14,20</t>
  </si>
  <si>
    <t>Разработка мерзлого мокрого  грунта 1 группы без крепления стенок глубиной до 0,5 м (вручную)</t>
  </si>
  <si>
    <t>2,14,21</t>
  </si>
  <si>
    <t>Разработка немерзлого сухого  грунта  2 группы без крепления стенок глубиной до 0,5 м (вручную)</t>
  </si>
  <si>
    <t>2,14,22</t>
  </si>
  <si>
    <t>2,14,23</t>
  </si>
  <si>
    <t>2,14,24</t>
  </si>
  <si>
    <t>Разработка немерзлого сухого  грунта 1 группы без крепления стенок глубиной до 1,5 м (вручную)</t>
  </si>
  <si>
    <t>2,14,25</t>
  </si>
  <si>
    <t>Земляные работы</t>
  </si>
  <si>
    <t>Разработка мерзлого мокрого  грунта 1 группы без крепления стенок глубиной до 1,5 м (вручную)</t>
  </si>
  <si>
    <t>2,14,26</t>
  </si>
  <si>
    <t>2,14,27</t>
  </si>
  <si>
    <t>Разработка немерзлого сухого  грунта  2 группы без крепления стенок глубиной до 1,5 м (вручную)</t>
  </si>
  <si>
    <t>2,14,28</t>
  </si>
  <si>
    <t>Разработка немерзлого сухого   грунта 1 группы без крепления стенок глубиной до 1,5 м (вручную)</t>
  </si>
  <si>
    <t>2,14,29</t>
  </si>
  <si>
    <t>2,14,30</t>
  </si>
  <si>
    <t>2,14,31</t>
  </si>
  <si>
    <t>Разработка немерзлого сухого  грунта 1 группы без крепления стенок глубиной свыше 1,5 м до 3 м (вручную)</t>
  </si>
  <si>
    <t>Разработка немерзлого мокрого  грунта 1 группы без крепления стенок глубиной  свыше 1,5 м до 3м (вручную)</t>
  </si>
  <si>
    <t>2,14,32</t>
  </si>
  <si>
    <t>Разработка мерзлого  грунта  2 группы без крепления стенок глубиной до   1,5 м  вручную)</t>
  </si>
  <si>
    <t>Разработка немерзлого мокрого  грунта  2 группы без крепления стенок глубиной до 1,5 м (вручную)</t>
  </si>
  <si>
    <t>2,14,33</t>
  </si>
  <si>
    <t>Разработка немерзлого сухого  грунта  2 группы без крепления стенок глубиной свыше 1,5 м до 3 м (вручную)</t>
  </si>
  <si>
    <t>2,14,34</t>
  </si>
  <si>
    <t>Разработка немерзлого мокрого  грунта  2 группы без крепления стенок глубиной  свыше 1,5 м до 3м (вручную)</t>
  </si>
  <si>
    <t>2,14,35</t>
  </si>
  <si>
    <t>Разработка мерзлого грунта 1 группы без крепления стенок глубиной  свыше 1,5 м до 3 м(вручную)</t>
  </si>
  <si>
    <t>Разработка мерзлого грунта  2 группы без крепления стенок глубиной  свыше 1,5 м до 3 м(вручную)</t>
  </si>
  <si>
    <t>2,14,36</t>
  </si>
  <si>
    <t>2,14,39</t>
  </si>
  <si>
    <t>Засыпка (без трамбованія) траншей, пазух, ям и котлованов  сухім немерзлым грунтом 1 группы (вручную) ,</t>
  </si>
  <si>
    <t>1р</t>
  </si>
  <si>
    <t>Засыпка (без трамбованія) траншей, пазух, ям и котлованов  мокрых  немерзлых грунтом 1 группы (вручную) ,</t>
  </si>
  <si>
    <t>2,14,40</t>
  </si>
  <si>
    <t>Засыпка (без трамбованія) траншей, пазух, ям и котлованов  мерзлым грунтом 1 группы (вручную) ,</t>
  </si>
  <si>
    <t>2,14,41</t>
  </si>
  <si>
    <t>2,14,42</t>
  </si>
  <si>
    <t>Засыпка (без трамбованія) траншей, пазух, ям и котлованов  мокрых  немерзлых грунтом  2 группы (вручную) ,</t>
  </si>
  <si>
    <t>2,14,43</t>
  </si>
  <si>
    <t>Трамбованіе (уплоненіе) грунта 1 группы (вручную), м2</t>
  </si>
  <si>
    <t>2,14,45</t>
  </si>
  <si>
    <t>Трамбование (уплотнение) грунта 2 группы (вручную)</t>
  </si>
  <si>
    <t>2,14,46</t>
  </si>
  <si>
    <t xml:space="preserve">Планирование на"на глаз" естественного грунта 1 группы (вручную) </t>
  </si>
  <si>
    <t>2,14,47</t>
  </si>
  <si>
    <t>2,14,48</t>
  </si>
  <si>
    <t>Планировка "на глаз" насыпного грунта 1 группы (вручную)</t>
  </si>
  <si>
    <t>2,14,49</t>
  </si>
  <si>
    <t>Планирование "на глаз" насыпного грунта 2 группы (вручную)</t>
  </si>
  <si>
    <t>2,14,50</t>
  </si>
  <si>
    <t>Директор Верхнедвинского ГРУПП ЖКХ</t>
  </si>
  <si>
    <t xml:space="preserve">Планирование на"на глаз" естественного грунта 2 группы (вручную) </t>
  </si>
  <si>
    <t>3.1.4 Опускание гроба в могилу с помощью сингуматора</t>
  </si>
  <si>
    <t>1 захоронение</t>
  </si>
  <si>
    <t>3.1.5 Драпировка могилы</t>
  </si>
  <si>
    <t xml:space="preserve">1 захоронение </t>
  </si>
  <si>
    <t xml:space="preserve">3.8. Установка элементов надгробий и благоустройство мест захоронения </t>
  </si>
  <si>
    <t>3.8.1 Устройство фундамента:</t>
  </si>
  <si>
    <t xml:space="preserve">до 100 </t>
  </si>
  <si>
    <t>свыше 100</t>
  </si>
  <si>
    <t>1 изделие</t>
  </si>
  <si>
    <t>2 м.п.</t>
  </si>
  <si>
    <t>1 элемент</t>
  </si>
  <si>
    <t xml:space="preserve">1 изделие </t>
  </si>
  <si>
    <t xml:space="preserve">Демонтаж фундамента под памятник. </t>
  </si>
  <si>
    <t xml:space="preserve">Демонтаж фундамента под цветник, плиты  надгробные. </t>
  </si>
  <si>
    <r>
      <t>1 м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фундамент </t>
    </r>
  </si>
  <si>
    <t xml:space="preserve">3.8.4.1 Установка стола и скамейки. </t>
  </si>
  <si>
    <t xml:space="preserve">3.8.4.2 Установка деревянной скамейки (стола). </t>
  </si>
  <si>
    <t>1 ограда</t>
  </si>
  <si>
    <t>3.8.7 Демонтаж металлической ограды с разборкой.</t>
  </si>
  <si>
    <t xml:space="preserve">1 ограда </t>
  </si>
  <si>
    <t xml:space="preserve">3.8.9 Подсыпка мраморной крошкой или гранитным щебнем участка погребения. </t>
  </si>
  <si>
    <t xml:space="preserve">3.12 Уход за участком погребения. </t>
  </si>
  <si>
    <t>1 могила</t>
  </si>
  <si>
    <t xml:space="preserve">1 участок </t>
  </si>
  <si>
    <t>100 шт.</t>
  </si>
  <si>
    <t xml:space="preserve">1куст. </t>
  </si>
  <si>
    <t>1 дерево</t>
  </si>
  <si>
    <t xml:space="preserve">3.13 Услуги по организации и проведению похорон. </t>
  </si>
  <si>
    <t>1 услуга</t>
  </si>
  <si>
    <t xml:space="preserve">             ___________________ Н.А. Халанская</t>
  </si>
  <si>
    <t xml:space="preserve">  ___________________ Н.А. Халанская</t>
  </si>
  <si>
    <t xml:space="preserve">        Директор Верхнедвинского ГРУПП ЖКХ</t>
  </si>
  <si>
    <t xml:space="preserve">          ___________________ Н.А. Халанская</t>
  </si>
  <si>
    <t xml:space="preserve">    Директор Верхнедвинского ГРУПП ЖКХ</t>
  </si>
  <si>
    <t>___________________2022 г.</t>
  </si>
  <si>
    <t>Тарифы на оказание ритуальных услуг</t>
  </si>
  <si>
    <t>норма времени на выполняемую работу, чел/час</t>
  </si>
  <si>
    <t>Тариф без НДС, руб.</t>
  </si>
  <si>
    <t>в летнее время</t>
  </si>
  <si>
    <t>в летнее время в стесненных условиях</t>
  </si>
  <si>
    <t>в зимнее время</t>
  </si>
  <si>
    <t>в зимнее время в стесненных условиях</t>
  </si>
  <si>
    <t>3.1.3.1 Оформление холма    на могиле   после осадки грунта</t>
  </si>
  <si>
    <t>3.1.3.3.Подноска грунта с применением тачки на расстояние до 20 м</t>
  </si>
  <si>
    <t>3.5.3.1 Написание текста заказчика на траурных лентах, табличках и регистрационных указателях</t>
  </si>
  <si>
    <t>1 Написание знаков: на траурных лентах без трафарета</t>
  </si>
  <si>
    <t>1 буква</t>
  </si>
  <si>
    <t>2 с частичным применением трафарета</t>
  </si>
  <si>
    <t>3 на табличках</t>
  </si>
  <si>
    <t>4 с учетом нарезки табличек ручными ножницами</t>
  </si>
  <si>
    <t>5 на регистрационном указателе</t>
  </si>
  <si>
    <t>1 цифра</t>
  </si>
  <si>
    <t xml:space="preserve">1.Под установку памятника. </t>
  </si>
  <si>
    <t xml:space="preserve">2.Под установку цветника, плит надгробных. </t>
  </si>
  <si>
    <t xml:space="preserve">3.8.2.1.1 Установка элемента надгробий(масса изделия, кг.) </t>
  </si>
  <si>
    <t xml:space="preserve">3.8.2.1.2 Устройство отмостки </t>
  </si>
  <si>
    <t xml:space="preserve">3.8.2.2Установка цветника: </t>
  </si>
  <si>
    <t xml:space="preserve">1. монолитного </t>
  </si>
  <si>
    <t xml:space="preserve">2. сборного </t>
  </si>
  <si>
    <t xml:space="preserve">3. плиты цветника </t>
  </si>
  <si>
    <t xml:space="preserve">4. плиты надгробной </t>
  </si>
  <si>
    <t>3.8.3.1 Демонтаж элемента надгробий. (Вес изделия, кг):</t>
  </si>
  <si>
    <t xml:space="preserve">3.8.3.2 Демонтаж цветника и надгробной плиты </t>
  </si>
  <si>
    <t xml:space="preserve">1.Демонтаж цветника: монолитного </t>
  </si>
  <si>
    <t xml:space="preserve">3.8.3.3 Демонтаж фундамента </t>
  </si>
  <si>
    <t>Стола</t>
  </si>
  <si>
    <t>Скамейки</t>
  </si>
  <si>
    <t xml:space="preserve">3.8.5.1Установка ограды из бетона с ручной погрузкой и разгрузкой. </t>
  </si>
  <si>
    <t xml:space="preserve">3.8.6.1 Установка металлической ограды. </t>
  </si>
  <si>
    <t>1.Установка ограды (Объём: 1)</t>
  </si>
  <si>
    <t>2.Установка ограды (Объем 3/4)</t>
  </si>
  <si>
    <t>1.Демонтаж ограды (Объём:1)</t>
  </si>
  <si>
    <t>2.Демонтаж ограды (Объём 3/4)</t>
  </si>
  <si>
    <t xml:space="preserve">3.8.8.1 Бетонирование участка погребения. </t>
  </si>
  <si>
    <t xml:space="preserve">3.12.1.1 Восстановление запавшей могилы. </t>
  </si>
  <si>
    <t xml:space="preserve">3.12.2.1 Разовая уборка участка погребения с промывкой надгробия водой.(в зависимости от вида захоронения </t>
  </si>
  <si>
    <t xml:space="preserve">1.Одинарное </t>
  </si>
  <si>
    <t xml:space="preserve">2.Двойное </t>
  </si>
  <si>
    <t xml:space="preserve">3.Тройное </t>
  </si>
  <si>
    <t xml:space="preserve">3.12.3.1 Разовая уборка участка погребения. </t>
  </si>
  <si>
    <t xml:space="preserve">1.Уборка участка с посыпкой песком: одинарное захоронение </t>
  </si>
  <si>
    <t xml:space="preserve">2.двойное </t>
  </si>
  <si>
    <t xml:space="preserve">3.тройное </t>
  </si>
  <si>
    <t xml:space="preserve">4.Уборка участка без посыпки песком: одинарное захоронение </t>
  </si>
  <si>
    <t xml:space="preserve">5.двойное </t>
  </si>
  <si>
    <t xml:space="preserve">6.тройное </t>
  </si>
  <si>
    <t xml:space="preserve">   </t>
  </si>
  <si>
    <t xml:space="preserve">3.12.6.1Посев травы на участке для захоронения: </t>
  </si>
  <si>
    <t xml:space="preserve">1. одинарное захоронение </t>
  </si>
  <si>
    <t xml:space="preserve">2. двойное </t>
  </si>
  <si>
    <t xml:space="preserve">3. тройное </t>
  </si>
  <si>
    <t xml:space="preserve">3.12.7.1 Посадка летних цветов с разовой поливкой. </t>
  </si>
  <si>
    <t>3.12.8.1 Посадка декоративного кустарника живой изгороди с поливкой.</t>
  </si>
  <si>
    <t>3.12.9.1. Посадка отдельных декоративных кустарников.</t>
  </si>
  <si>
    <t xml:space="preserve">3.12.10.1 Поливка кустарника. </t>
  </si>
  <si>
    <t xml:space="preserve">3.12.11.1 Прополка и рыхление приствольных канавок. </t>
  </si>
  <si>
    <t>3.12.12.1 Стрижка живой изгороди с приданием нужной формы.</t>
  </si>
  <si>
    <t xml:space="preserve"> 3.12.13.1 Посадка декоративных деревьев. 
</t>
  </si>
  <si>
    <t xml:space="preserve"> 3.12.14.1Уход за участком погребения в зимнее время.
</t>
  </si>
  <si>
    <t xml:space="preserve">3.13.2.1 Вынос гроба с телом умершего из дома (морга) и доставка к месту захоронения. </t>
  </si>
  <si>
    <t xml:space="preserve">2 вынос гроба с телом и доставка к месту захоронения: 1 этаж </t>
  </si>
  <si>
    <t>2-ой этаж</t>
  </si>
  <si>
    <t>3-й этаж</t>
  </si>
  <si>
    <t>4-й этаж</t>
  </si>
  <si>
    <t>5-й этаж</t>
  </si>
  <si>
    <t xml:space="preserve">3.13.3.2 Вынос гроба с телом умершего из помещения морга с заездом на дом и доставка к месту захоронения. </t>
  </si>
  <si>
    <t>1час</t>
  </si>
  <si>
    <t xml:space="preserve">Размещение гроба с телом умершего в "Каплице" </t>
  </si>
  <si>
    <t>сутки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</si>
  <si>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</si>
  <si>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</si>
  <si>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r>
      <t>1м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</t>
    </r>
  </si>
  <si>
    <r>
      <t>1м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</si>
  <si>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r>
      <t>100м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. </t>
    </r>
  </si>
  <si>
    <t>Размещение гроба с телом умершего в "Каплице" от 1 часа до 3-х</t>
  </si>
  <si>
    <t xml:space="preserve">             Экономист </t>
  </si>
  <si>
    <t>Вспомогательное  производство</t>
  </si>
  <si>
    <t>Вспомогательное производство</t>
  </si>
  <si>
    <t>Вспомогательное производство,руб..</t>
  </si>
  <si>
    <t>Вспомогательное произхводство</t>
  </si>
  <si>
    <t>Вспомогательное производство,руб.</t>
  </si>
  <si>
    <t>Экономист</t>
  </si>
  <si>
    <t>И.С.Бышик</t>
  </si>
  <si>
    <t xml:space="preserve">Приложение 1 к приказу </t>
  </si>
  <si>
    <t>от 26.04.2023г. № 316-од</t>
  </si>
  <si>
    <t>Приложение 2 к приказу</t>
  </si>
  <si>
    <t xml:space="preserve">                                            </t>
  </si>
  <si>
    <t>Вспомогательное производство,руб,</t>
  </si>
  <si>
    <t xml:space="preserve">Акриловая окраска потолка </t>
  </si>
  <si>
    <t>3.2.1.11 Обрезка деревьев с автовышки лиственных пород а) с диаметром ствола до 50 см при количестве срезов</t>
  </si>
  <si>
    <t>скелетных ветвей: - до 10</t>
  </si>
  <si>
    <t>- св. 10</t>
  </si>
  <si>
    <t>3.2.1.11</t>
  </si>
  <si>
    <t>-        б) с диаметром ствола св. 50 см при количестве срезов скелетных ветвей:</t>
  </si>
  <si>
    <t>-    до 10</t>
  </si>
  <si>
    <t>-  св. 10</t>
  </si>
  <si>
    <t xml:space="preserve">          ___________________2024 г.</t>
  </si>
  <si>
    <t xml:space="preserve">   ___________________2024 г.</t>
  </si>
  <si>
    <t>Налоги в ФСЗН и госстрах</t>
  </si>
  <si>
    <t>Установка оконного блока из ПВХ со стеклопакетами в проемы КПД, площадью:</t>
  </si>
  <si>
    <t xml:space="preserve"> 3.1.1.-3.1.2. Погребение умершего путем придания тела умершего земле(захоронение в могилу, склеп):</t>
  </si>
  <si>
    <t xml:space="preserve">3.1.3.2.Планировка участка для погребения </t>
  </si>
  <si>
    <t xml:space="preserve">Смена карнизных и плинтусных плиток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</si>
</sst>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36"/>
      <name val="Times New Roman"/>
      <family val="1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6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7"/>
      <name val="Times New Roman"/>
      <family val="1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56" fillId="0" borderId="0" xfId="0" applyFont="1" applyAlignment="1">
      <alignment/>
    </xf>
    <xf numFmtId="2" fontId="0" fillId="0" borderId="10" xfId="0" applyNumberFormat="1" applyBorder="1" applyAlignment="1">
      <alignment wrapText="1"/>
    </xf>
    <xf numFmtId="16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 wrapText="1"/>
    </xf>
    <xf numFmtId="14" fontId="0" fillId="0" borderId="12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textRotation="90" wrapText="1"/>
    </xf>
    <xf numFmtId="0" fontId="65" fillId="0" borderId="1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10" xfId="0" applyFont="1" applyBorder="1" applyAlignment="1">
      <alignment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9" fillId="0" borderId="0" xfId="0" applyFont="1" applyAlignment="1">
      <alignment/>
    </xf>
    <xf numFmtId="0" fontId="68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167" fontId="0" fillId="0" borderId="10" xfId="0" applyNumberFormat="1" applyBorder="1" applyAlignment="1">
      <alignment wrapText="1"/>
    </xf>
    <xf numFmtId="167" fontId="0" fillId="0" borderId="10" xfId="0" applyNumberFormat="1" applyFill="1" applyBorder="1" applyAlignment="1">
      <alignment wrapText="1"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68" fontId="0" fillId="0" borderId="10" xfId="0" applyNumberFormat="1" applyBorder="1" applyAlignment="1">
      <alignment wrapText="1"/>
    </xf>
    <xf numFmtId="168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2" fontId="0" fillId="0" borderId="15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168" fontId="0" fillId="0" borderId="15" xfId="0" applyNumberFormat="1" applyBorder="1" applyAlignment="1">
      <alignment wrapText="1"/>
    </xf>
    <xf numFmtId="14" fontId="65" fillId="0" borderId="10" xfId="0" applyNumberFormat="1" applyFont="1" applyBorder="1" applyAlignment="1">
      <alignment wrapText="1"/>
    </xf>
    <xf numFmtId="14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0" fontId="65" fillId="0" borderId="0" xfId="0" applyFont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7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14" xfId="0" applyNumberFormat="1" applyBorder="1" applyAlignment="1">
      <alignment/>
    </xf>
    <xf numFmtId="0" fontId="66" fillId="0" borderId="10" xfId="0" applyFont="1" applyBorder="1" applyAlignment="1">
      <alignment/>
    </xf>
    <xf numFmtId="0" fontId="72" fillId="0" borderId="10" xfId="0" applyFont="1" applyBorder="1" applyAlignment="1">
      <alignment horizontal="center" vertical="center" wrapText="1"/>
    </xf>
    <xf numFmtId="168" fontId="0" fillId="0" borderId="11" xfId="0" applyNumberFormat="1" applyFill="1" applyBorder="1" applyAlignment="1">
      <alignment wrapText="1"/>
    </xf>
    <xf numFmtId="168" fontId="0" fillId="0" borderId="10" xfId="0" applyNumberFormat="1" applyFill="1" applyBorder="1" applyAlignment="1">
      <alignment wrapText="1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72" fillId="0" borderId="10" xfId="0" applyFont="1" applyBorder="1" applyAlignment="1">
      <alignment horizontal="center" vertical="center" textRotation="90"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7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8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wrapText="1"/>
    </xf>
    <xf numFmtId="168" fontId="0" fillId="0" borderId="13" xfId="0" applyNumberFormat="1" applyBorder="1" applyAlignment="1">
      <alignment wrapText="1"/>
    </xf>
    <xf numFmtId="0" fontId="56" fillId="0" borderId="16" xfId="0" applyFont="1" applyBorder="1" applyAlignment="1">
      <alignment wrapText="1"/>
    </xf>
    <xf numFmtId="0" fontId="56" fillId="0" borderId="17" xfId="0" applyFont="1" applyBorder="1" applyAlignment="1">
      <alignment wrapText="1"/>
    </xf>
    <xf numFmtId="168" fontId="56" fillId="0" borderId="17" xfId="0" applyNumberFormat="1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168" fontId="0" fillId="0" borderId="10" xfId="0" applyNumberFormat="1" applyBorder="1" applyAlignment="1">
      <alignment vertical="top" wrapText="1"/>
    </xf>
    <xf numFmtId="168" fontId="0" fillId="0" borderId="10" xfId="0" applyNumberForma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8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5" fillId="0" borderId="0" xfId="0" applyFont="1" applyAlignment="1">
      <alignment/>
    </xf>
    <xf numFmtId="0" fontId="75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71" fillId="0" borderId="0" xfId="0" applyFont="1" applyFill="1" applyBorder="1" applyAlignment="1">
      <alignment/>
    </xf>
    <xf numFmtId="0" fontId="68" fillId="0" borderId="20" xfId="0" applyFont="1" applyBorder="1" applyAlignment="1">
      <alignment/>
    </xf>
    <xf numFmtId="0" fontId="71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71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71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71" fillId="0" borderId="10" xfId="0" applyFont="1" applyBorder="1" applyAlignment="1">
      <alignment wrapText="1"/>
    </xf>
    <xf numFmtId="0" fontId="0" fillId="0" borderId="0" xfId="0" applyAlignment="1">
      <alignment/>
    </xf>
    <xf numFmtId="49" fontId="65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 vertical="center"/>
    </xf>
    <xf numFmtId="0" fontId="76" fillId="0" borderId="24" xfId="0" applyFont="1" applyBorder="1" applyAlignment="1">
      <alignment horizontal="left" vertical="top" wrapText="1"/>
    </xf>
    <xf numFmtId="0" fontId="76" fillId="0" borderId="10" xfId="0" applyFont="1" applyBorder="1" applyAlignment="1">
      <alignment horizontal="center" vertical="center"/>
    </xf>
    <xf numFmtId="0" fontId="77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5" fillId="0" borderId="10" xfId="0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8" fillId="0" borderId="0" xfId="0" applyFont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8" fillId="0" borderId="13" xfId="0" applyFont="1" applyFill="1" applyBorder="1" applyAlignment="1">
      <alignment wrapText="1"/>
    </xf>
    <xf numFmtId="0" fontId="72" fillId="0" borderId="11" xfId="0" applyFont="1" applyFill="1" applyBorder="1" applyAlignment="1">
      <alignment/>
    </xf>
    <xf numFmtId="0" fontId="79" fillId="0" borderId="11" xfId="0" applyFont="1" applyFill="1" applyBorder="1" applyAlignment="1">
      <alignment/>
    </xf>
    <xf numFmtId="0" fontId="72" fillId="0" borderId="11" xfId="0" applyFont="1" applyFill="1" applyBorder="1" applyAlignment="1">
      <alignment horizontal="center" vertical="center"/>
    </xf>
    <xf numFmtId="168" fontId="72" fillId="0" borderId="11" xfId="0" applyNumberFormat="1" applyFont="1" applyFill="1" applyBorder="1" applyAlignment="1">
      <alignment horizontal="center" vertical="center" wrapText="1"/>
    </xf>
    <xf numFmtId="168" fontId="72" fillId="0" borderId="11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 wrapText="1"/>
    </xf>
    <xf numFmtId="2" fontId="72" fillId="0" borderId="10" xfId="0" applyNumberFormat="1" applyFont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168" fontId="72" fillId="33" borderId="10" xfId="0" applyNumberFormat="1" applyFont="1" applyFill="1" applyBorder="1" applyAlignment="1">
      <alignment horizontal="center" vertical="center" wrapText="1"/>
    </xf>
    <xf numFmtId="2" fontId="72" fillId="33" borderId="10" xfId="0" applyNumberFormat="1" applyFont="1" applyFill="1" applyBorder="1" applyAlignment="1">
      <alignment horizontal="center" vertical="center" wrapText="1"/>
    </xf>
    <xf numFmtId="2" fontId="72" fillId="0" borderId="12" xfId="0" applyNumberFormat="1" applyFont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wrapText="1"/>
    </xf>
    <xf numFmtId="0" fontId="72" fillId="33" borderId="11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8" fillId="33" borderId="10" xfId="0" applyNumberFormat="1" applyFont="1" applyFill="1" applyBorder="1" applyAlignment="1">
      <alignment wrapText="1"/>
    </xf>
    <xf numFmtId="0" fontId="72" fillId="0" borderId="13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168" fontId="72" fillId="0" borderId="10" xfId="0" applyNumberFormat="1" applyFont="1" applyBorder="1" applyAlignment="1">
      <alignment horizontal="center" vertical="center" wrapText="1"/>
    </xf>
    <xf numFmtId="168" fontId="72" fillId="0" borderId="10" xfId="0" applyNumberFormat="1" applyFont="1" applyBorder="1" applyAlignment="1">
      <alignment horizontal="center" vertical="center"/>
    </xf>
    <xf numFmtId="0" fontId="72" fillId="33" borderId="10" xfId="0" applyFont="1" applyFill="1" applyBorder="1" applyAlignment="1">
      <alignment wrapText="1"/>
    </xf>
    <xf numFmtId="168" fontId="72" fillId="0" borderId="12" xfId="0" applyNumberFormat="1" applyFont="1" applyBorder="1" applyAlignment="1">
      <alignment horizontal="center" vertical="center" wrapText="1"/>
    </xf>
    <xf numFmtId="168" fontId="72" fillId="0" borderId="12" xfId="0" applyNumberFormat="1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14" fontId="78" fillId="33" borderId="10" xfId="0" applyNumberFormat="1" applyFont="1" applyFill="1" applyBorder="1" applyAlignment="1">
      <alignment horizontal="left" vertical="center" wrapText="1"/>
    </xf>
    <xf numFmtId="0" fontId="79" fillId="0" borderId="10" xfId="0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left" vertical="center" wrapText="1"/>
    </xf>
    <xf numFmtId="0" fontId="79" fillId="0" borderId="12" xfId="0" applyFont="1" applyBorder="1" applyAlignment="1">
      <alignment horizontal="center" vertical="center" wrapText="1"/>
    </xf>
    <xf numFmtId="168" fontId="72" fillId="33" borderId="12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wrapText="1"/>
    </xf>
    <xf numFmtId="0" fontId="72" fillId="0" borderId="12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3" xfId="0" applyFont="1" applyBorder="1" applyAlignment="1">
      <alignment horizontal="center" vertical="center" wrapText="1"/>
    </xf>
    <xf numFmtId="168" fontId="72" fillId="0" borderId="13" xfId="0" applyNumberFormat="1" applyFont="1" applyBorder="1" applyAlignment="1">
      <alignment horizontal="center" vertical="center" wrapText="1"/>
    </xf>
    <xf numFmtId="168" fontId="72" fillId="0" borderId="13" xfId="0" applyNumberFormat="1" applyFont="1" applyBorder="1" applyAlignment="1">
      <alignment horizontal="center" vertical="center"/>
    </xf>
    <xf numFmtId="0" fontId="78" fillId="0" borderId="10" xfId="0" applyFont="1" applyFill="1" applyBorder="1" applyAlignment="1">
      <alignment vertical="center" wrapText="1"/>
    </xf>
    <xf numFmtId="14" fontId="78" fillId="33" borderId="10" xfId="0" applyNumberFormat="1" applyFont="1" applyFill="1" applyBorder="1" applyAlignment="1">
      <alignment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vertical="center" wrapText="1"/>
    </xf>
    <xf numFmtId="0" fontId="78" fillId="33" borderId="10" xfId="0" applyFont="1" applyFill="1" applyBorder="1" applyAlignment="1">
      <alignment wrapText="1"/>
    </xf>
    <xf numFmtId="0" fontId="78" fillId="33" borderId="12" xfId="0" applyFont="1" applyFill="1" applyBorder="1" applyAlignment="1">
      <alignment wrapText="1"/>
    </xf>
    <xf numFmtId="0" fontId="72" fillId="0" borderId="25" xfId="0" applyFont="1" applyBorder="1" applyAlignment="1">
      <alignment horizontal="center" vertical="center"/>
    </xf>
    <xf numFmtId="0" fontId="78" fillId="33" borderId="13" xfId="0" applyFont="1" applyFill="1" applyBorder="1" applyAlignment="1">
      <alignment wrapText="1"/>
    </xf>
    <xf numFmtId="0" fontId="81" fillId="0" borderId="10" xfId="0" applyFont="1" applyBorder="1" applyAlignment="1">
      <alignment horizontal="center" vertical="center"/>
    </xf>
    <xf numFmtId="168" fontId="81" fillId="0" borderId="10" xfId="0" applyNumberFormat="1" applyFont="1" applyBorder="1" applyAlignment="1">
      <alignment horizontal="center" vertical="center" wrapText="1"/>
    </xf>
    <xf numFmtId="168" fontId="81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wrapText="1"/>
    </xf>
    <xf numFmtId="168" fontId="72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vertical="top" wrapText="1"/>
    </xf>
    <xf numFmtId="0" fontId="78" fillId="33" borderId="10" xfId="0" applyFont="1" applyFill="1" applyBorder="1" applyAlignment="1">
      <alignment horizontal="left" vertical="top" wrapText="1"/>
    </xf>
    <xf numFmtId="0" fontId="78" fillId="0" borderId="10" xfId="0" applyFont="1" applyBorder="1" applyAlignment="1">
      <alignment vertical="top" wrapText="1"/>
    </xf>
    <xf numFmtId="0" fontId="78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2" fontId="78" fillId="0" borderId="0" xfId="0" applyNumberFormat="1" applyFont="1" applyFill="1" applyAlignment="1">
      <alignment horizontal="center"/>
    </xf>
    <xf numFmtId="0" fontId="72" fillId="0" borderId="0" xfId="0" applyFont="1" applyAlignment="1">
      <alignment horizontal="left"/>
    </xf>
    <xf numFmtId="0" fontId="82" fillId="0" borderId="0" xfId="0" applyFont="1" applyAlignment="1">
      <alignment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vertical="center"/>
    </xf>
    <xf numFmtId="0" fontId="0" fillId="0" borderId="0" xfId="0" applyAlignment="1">
      <alignment/>
    </xf>
    <xf numFmtId="0" fontId="65" fillId="0" borderId="10" xfId="0" applyFont="1" applyBorder="1" applyAlignment="1">
      <alignment horizontal="center" textRotation="90" wrapText="1"/>
    </xf>
    <xf numFmtId="0" fontId="65" fillId="0" borderId="10" xfId="0" applyFont="1" applyBorder="1" applyAlignment="1">
      <alignment horizontal="center" vertical="center" textRotation="90" wrapText="1"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2" fontId="0" fillId="0" borderId="2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2" fontId="0" fillId="0" borderId="0" xfId="0" applyNumberFormat="1" applyAlignment="1">
      <alignment/>
    </xf>
    <xf numFmtId="168" fontId="0" fillId="0" borderId="17" xfId="0" applyNumberFormat="1" applyFont="1" applyBorder="1" applyAlignment="1">
      <alignment wrapText="1"/>
    </xf>
    <xf numFmtId="168" fontId="63" fillId="0" borderId="10" xfId="0" applyNumberFormat="1" applyFont="1" applyBorder="1" applyAlignment="1">
      <alignment wrapText="1"/>
    </xf>
    <xf numFmtId="168" fontId="63" fillId="0" borderId="13" xfId="0" applyNumberFormat="1" applyFont="1" applyBorder="1" applyAlignment="1">
      <alignment wrapText="1"/>
    </xf>
    <xf numFmtId="168" fontId="63" fillId="0" borderId="17" xfId="0" applyNumberFormat="1" applyFont="1" applyBorder="1" applyAlignment="1">
      <alignment wrapText="1"/>
    </xf>
    <xf numFmtId="2" fontId="63" fillId="0" borderId="10" xfId="0" applyNumberFormat="1" applyFont="1" applyBorder="1" applyAlignment="1">
      <alignment wrapText="1"/>
    </xf>
    <xf numFmtId="0" fontId="84" fillId="0" borderId="10" xfId="0" applyFont="1" applyBorder="1" applyAlignment="1">
      <alignment wrapText="1"/>
    </xf>
    <xf numFmtId="168" fontId="84" fillId="0" borderId="10" xfId="0" applyNumberFormat="1" applyFont="1" applyBorder="1" applyAlignment="1">
      <alignment wrapText="1"/>
    </xf>
    <xf numFmtId="2" fontId="84" fillId="0" borderId="10" xfId="0" applyNumberFormat="1" applyFont="1" applyBorder="1" applyAlignment="1">
      <alignment wrapText="1"/>
    </xf>
    <xf numFmtId="14" fontId="84" fillId="0" borderId="10" xfId="0" applyNumberFormat="1" applyFont="1" applyBorder="1" applyAlignment="1">
      <alignment wrapText="1"/>
    </xf>
    <xf numFmtId="0" fontId="84" fillId="0" borderId="10" xfId="0" applyFont="1" applyFill="1" applyBorder="1" applyAlignment="1">
      <alignment wrapText="1"/>
    </xf>
    <xf numFmtId="14" fontId="84" fillId="0" borderId="10" xfId="0" applyNumberFormat="1" applyFont="1" applyFill="1" applyBorder="1" applyAlignment="1">
      <alignment wrapText="1"/>
    </xf>
    <xf numFmtId="0" fontId="84" fillId="0" borderId="10" xfId="0" applyFont="1" applyBorder="1" applyAlignment="1">
      <alignment/>
    </xf>
    <xf numFmtId="168" fontId="84" fillId="0" borderId="10" xfId="0" applyNumberFormat="1" applyFont="1" applyFill="1" applyBorder="1" applyAlignment="1">
      <alignment wrapText="1"/>
    </xf>
    <xf numFmtId="168" fontId="84" fillId="0" borderId="10" xfId="0" applyNumberFormat="1" applyFont="1" applyBorder="1" applyAlignment="1">
      <alignment/>
    </xf>
    <xf numFmtId="0" fontId="84" fillId="0" borderId="28" xfId="0" applyFont="1" applyBorder="1" applyAlignment="1">
      <alignment wrapText="1"/>
    </xf>
    <xf numFmtId="0" fontId="84" fillId="0" borderId="29" xfId="0" applyFont="1" applyBorder="1" applyAlignment="1">
      <alignment wrapText="1"/>
    </xf>
    <xf numFmtId="0" fontId="84" fillId="0" borderId="17" xfId="0" applyFont="1" applyBorder="1" applyAlignment="1">
      <alignment wrapText="1"/>
    </xf>
    <xf numFmtId="168" fontId="84" fillId="0" borderId="17" xfId="0" applyNumberFormat="1" applyFont="1" applyBorder="1" applyAlignment="1">
      <alignment wrapText="1"/>
    </xf>
    <xf numFmtId="2" fontId="84" fillId="0" borderId="30" xfId="0" applyNumberFormat="1" applyFont="1" applyBorder="1" applyAlignment="1">
      <alignment wrapText="1"/>
    </xf>
    <xf numFmtId="0" fontId="84" fillId="0" borderId="12" xfId="0" applyFont="1" applyBorder="1" applyAlignment="1">
      <alignment wrapText="1"/>
    </xf>
    <xf numFmtId="168" fontId="84" fillId="0" borderId="12" xfId="0" applyNumberFormat="1" applyFont="1" applyBorder="1" applyAlignment="1">
      <alignment wrapText="1"/>
    </xf>
    <xf numFmtId="0" fontId="39" fillId="0" borderId="10" xfId="0" applyFont="1" applyBorder="1" applyAlignment="1">
      <alignment wrapText="1"/>
    </xf>
    <xf numFmtId="168" fontId="39" fillId="0" borderId="10" xfId="0" applyNumberFormat="1" applyFont="1" applyBorder="1" applyAlignment="1">
      <alignment wrapText="1"/>
    </xf>
    <xf numFmtId="168" fontId="39" fillId="0" borderId="13" xfId="0" applyNumberFormat="1" applyFont="1" applyBorder="1" applyAlignment="1">
      <alignment wrapText="1"/>
    </xf>
    <xf numFmtId="168" fontId="39" fillId="0" borderId="17" xfId="0" applyNumberFormat="1" applyFont="1" applyBorder="1" applyAlignment="1">
      <alignment wrapText="1"/>
    </xf>
    <xf numFmtId="2" fontId="39" fillId="0" borderId="10" xfId="0" applyNumberFormat="1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0" fillId="0" borderId="0" xfId="0" applyAlignment="1">
      <alignment/>
    </xf>
    <xf numFmtId="49" fontId="85" fillId="0" borderId="10" xfId="0" applyNumberFormat="1" applyFont="1" applyBorder="1" applyAlignment="1">
      <alignment horizontal="justify" vertical="top" wrapText="1"/>
    </xf>
    <xf numFmtId="0" fontId="70" fillId="0" borderId="10" xfId="0" applyFont="1" applyBorder="1" applyAlignment="1">
      <alignment wrapText="1"/>
    </xf>
    <xf numFmtId="168" fontId="70" fillId="0" borderId="10" xfId="0" applyNumberFormat="1" applyFont="1" applyBorder="1" applyAlignment="1">
      <alignment wrapText="1"/>
    </xf>
    <xf numFmtId="49" fontId="85" fillId="0" borderId="10" xfId="0" applyNumberFormat="1" applyFont="1" applyBorder="1" applyAlignment="1">
      <alignment horizontal="left" vertical="top" wrapText="1"/>
    </xf>
    <xf numFmtId="2" fontId="70" fillId="0" borderId="10" xfId="0" applyNumberFormat="1" applyFont="1" applyBorder="1" applyAlignment="1">
      <alignment wrapText="1"/>
    </xf>
    <xf numFmtId="0" fontId="70" fillId="0" borderId="0" xfId="0" applyFont="1" applyAlignment="1">
      <alignment/>
    </xf>
    <xf numFmtId="0" fontId="86" fillId="0" borderId="0" xfId="0" applyFont="1" applyAlignment="1">
      <alignment/>
    </xf>
    <xf numFmtId="0" fontId="70" fillId="0" borderId="10" xfId="0" applyFont="1" applyBorder="1" applyAlignment="1">
      <alignment/>
    </xf>
    <xf numFmtId="0" fontId="70" fillId="0" borderId="0" xfId="0" applyFont="1" applyFill="1" applyBorder="1" applyAlignment="1">
      <alignment/>
    </xf>
    <xf numFmtId="0" fontId="70" fillId="0" borderId="10" xfId="0" applyFont="1" applyBorder="1" applyAlignment="1">
      <alignment horizontal="center" vertical="center" textRotation="90" wrapText="1"/>
    </xf>
    <xf numFmtId="0" fontId="0" fillId="34" borderId="10" xfId="0" applyFill="1" applyBorder="1" applyAlignment="1">
      <alignment wrapText="1"/>
    </xf>
    <xf numFmtId="168" fontId="0" fillId="34" borderId="10" xfId="0" applyNumberFormat="1" applyFill="1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168" fontId="0" fillId="35" borderId="10" xfId="0" applyNumberFormat="1" applyFill="1" applyBorder="1" applyAlignment="1">
      <alignment wrapText="1"/>
    </xf>
    <xf numFmtId="2" fontId="0" fillId="35" borderId="10" xfId="0" applyNumberFormat="1" applyFill="1" applyBorder="1" applyAlignment="1">
      <alignment wrapText="1"/>
    </xf>
    <xf numFmtId="0" fontId="66" fillId="35" borderId="10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8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0" fillId="0" borderId="0" xfId="0" applyAlignment="1">
      <alignment/>
    </xf>
    <xf numFmtId="2" fontId="89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168" fontId="48" fillId="0" borderId="10" xfId="0" applyNumberFormat="1" applyFont="1" applyBorder="1" applyAlignment="1">
      <alignment wrapText="1"/>
    </xf>
    <xf numFmtId="2" fontId="48" fillId="0" borderId="10" xfId="0" applyNumberFormat="1" applyFont="1" applyBorder="1" applyAlignment="1">
      <alignment wrapText="1"/>
    </xf>
    <xf numFmtId="2" fontId="9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right"/>
    </xf>
    <xf numFmtId="0" fontId="75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0" fontId="72" fillId="0" borderId="12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72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79" fillId="0" borderId="12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2" fillId="0" borderId="13" xfId="0" applyFont="1" applyBorder="1" applyAlignment="1">
      <alignment/>
    </xf>
    <xf numFmtId="0" fontId="85" fillId="0" borderId="12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view="pageBreakPreview" zoomScale="90" zoomScaleSheetLayoutView="90" zoomScalePageLayoutView="0" workbookViewId="0" topLeftCell="A1">
      <pane ySplit="23" topLeftCell="A117" activePane="bottomLeft" state="frozen"/>
      <selection pane="topLeft" activeCell="A1" sqref="A1"/>
      <selection pane="bottomLeft" activeCell="G22" sqref="G22"/>
    </sheetView>
  </sheetViews>
  <sheetFormatPr defaultColWidth="9.140625" defaultRowHeight="15"/>
  <cols>
    <col min="1" max="1" width="65.8515625" style="0" customWidth="1"/>
    <col min="2" max="3" width="8.57421875" style="0" customWidth="1"/>
    <col min="4" max="4" width="6.140625" style="0" customWidth="1"/>
    <col min="5" max="5" width="5.140625" style="0" customWidth="1"/>
    <col min="6" max="6" width="8.8515625" style="0" customWidth="1"/>
    <col min="7" max="7" width="8.421875" style="0" customWidth="1"/>
    <col min="8" max="8" width="8.8515625" style="0" customWidth="1"/>
    <col min="9" max="9" width="8.8515625" style="234" customWidth="1"/>
    <col min="10" max="10" width="9.28125" style="0" customWidth="1"/>
    <col min="11" max="11" width="13.28125" style="0" customWidth="1"/>
  </cols>
  <sheetData>
    <row r="1" spans="7:11" ht="15">
      <c r="G1" s="300" t="s">
        <v>2187</v>
      </c>
      <c r="H1" s="300"/>
      <c r="I1" s="300"/>
      <c r="J1" s="300"/>
      <c r="K1" s="300"/>
    </row>
    <row r="2" spans="7:11" ht="15">
      <c r="G2" s="301" t="s">
        <v>2475</v>
      </c>
      <c r="H2" s="301"/>
      <c r="I2" s="301"/>
      <c r="J2" s="301"/>
      <c r="K2" s="301"/>
    </row>
    <row r="3" spans="7:11" ht="15">
      <c r="G3" s="301" t="s">
        <v>2506</v>
      </c>
      <c r="H3" s="301"/>
      <c r="I3" s="301"/>
      <c r="J3" s="301"/>
      <c r="K3" s="301"/>
    </row>
    <row r="4" spans="7:11" ht="15">
      <c r="G4" s="300" t="s">
        <v>2613</v>
      </c>
      <c r="H4" s="300"/>
      <c r="I4" s="300"/>
      <c r="J4" s="300"/>
      <c r="K4" s="300"/>
    </row>
    <row r="5" ht="18.75">
      <c r="A5" s="21" t="s">
        <v>1403</v>
      </c>
    </row>
    <row r="6" spans="1:7" ht="11.25" customHeight="1">
      <c r="A6" s="22" t="s">
        <v>4</v>
      </c>
      <c r="B6" s="22"/>
      <c r="C6" s="224">
        <v>127.96</v>
      </c>
      <c r="D6" s="22"/>
      <c r="E6" s="22"/>
      <c r="F6" s="22"/>
      <c r="G6" s="22"/>
    </row>
    <row r="7" spans="1:7" ht="11.25" customHeight="1">
      <c r="A7" s="22" t="s">
        <v>5</v>
      </c>
      <c r="B7" s="22"/>
      <c r="C7" s="224">
        <v>168</v>
      </c>
      <c r="D7" s="22"/>
      <c r="E7" s="22"/>
      <c r="F7" s="22"/>
      <c r="G7" s="22"/>
    </row>
    <row r="8" spans="1:7" ht="11.25" customHeight="1">
      <c r="A8" s="23" t="s">
        <v>6</v>
      </c>
      <c r="B8" s="23"/>
      <c r="C8" s="23" t="s">
        <v>7</v>
      </c>
      <c r="D8" s="23" t="s">
        <v>8</v>
      </c>
      <c r="E8" s="23" t="s">
        <v>9</v>
      </c>
      <c r="F8" s="23" t="s">
        <v>10</v>
      </c>
      <c r="G8" s="23" t="s">
        <v>11</v>
      </c>
    </row>
    <row r="9" spans="1:7" ht="11.25" customHeight="1">
      <c r="A9" s="23"/>
      <c r="B9" s="23"/>
      <c r="C9" s="23">
        <v>1.16</v>
      </c>
      <c r="D9" s="23">
        <v>1.35</v>
      </c>
      <c r="E9" s="23">
        <v>1.57</v>
      </c>
      <c r="F9" s="23">
        <v>1.73</v>
      </c>
      <c r="G9" s="23">
        <v>1.9</v>
      </c>
    </row>
    <row r="10" spans="1:7" ht="11.25" customHeight="1">
      <c r="A10" s="22" t="s">
        <v>12</v>
      </c>
      <c r="B10" s="22"/>
      <c r="C10" s="22">
        <v>0.5</v>
      </c>
      <c r="D10" s="22"/>
      <c r="E10" s="22"/>
      <c r="F10" s="22"/>
      <c r="G10" s="22"/>
    </row>
    <row r="11" spans="1:7" ht="11.25" customHeight="1">
      <c r="A11" s="22" t="s">
        <v>1</v>
      </c>
      <c r="B11" s="22"/>
      <c r="C11" s="22">
        <v>0.5</v>
      </c>
      <c r="D11" s="22"/>
      <c r="E11" s="22"/>
      <c r="F11" s="22"/>
      <c r="G11" s="22"/>
    </row>
    <row r="12" spans="1:7" ht="11.25" customHeight="1">
      <c r="A12" s="22" t="s">
        <v>13</v>
      </c>
      <c r="B12" s="22"/>
      <c r="C12" s="22">
        <v>0.3</v>
      </c>
      <c r="D12" s="22"/>
      <c r="E12" s="22"/>
      <c r="F12" s="22"/>
      <c r="G12" s="22"/>
    </row>
    <row r="13" spans="1:7" ht="11.25" customHeight="1">
      <c r="A13" s="23" t="s">
        <v>14</v>
      </c>
      <c r="B13" s="23"/>
      <c r="C13" s="23" t="s">
        <v>7</v>
      </c>
      <c r="D13" s="23" t="s">
        <v>8</v>
      </c>
      <c r="E13" s="23" t="s">
        <v>9</v>
      </c>
      <c r="F13" s="23" t="s">
        <v>10</v>
      </c>
      <c r="G13" s="23" t="s">
        <v>11</v>
      </c>
    </row>
    <row r="14" spans="1:7" ht="11.25" customHeight="1">
      <c r="A14" s="23"/>
      <c r="B14" s="23"/>
      <c r="C14" s="23">
        <v>0</v>
      </c>
      <c r="D14" s="23">
        <v>0.18</v>
      </c>
      <c r="E14" s="23">
        <v>0.22</v>
      </c>
      <c r="F14" s="23">
        <v>0.26</v>
      </c>
      <c r="G14" s="23">
        <v>0.3</v>
      </c>
    </row>
    <row r="15" spans="1:7" ht="11.25" customHeight="1">
      <c r="A15" s="22" t="s">
        <v>15</v>
      </c>
      <c r="B15" s="22"/>
      <c r="C15" s="224">
        <v>0.112</v>
      </c>
      <c r="D15" s="22"/>
      <c r="E15" s="22"/>
      <c r="F15" s="22"/>
      <c r="G15" s="22"/>
    </row>
    <row r="16" spans="1:7" ht="11.25" customHeight="1">
      <c r="A16" s="22" t="s">
        <v>2</v>
      </c>
      <c r="B16" s="22"/>
      <c r="C16" s="224">
        <v>0.0859</v>
      </c>
      <c r="D16" s="22"/>
      <c r="E16" s="22"/>
      <c r="F16" s="22"/>
      <c r="G16" s="22"/>
    </row>
    <row r="17" spans="1:7" ht="11.25" customHeight="1">
      <c r="A17" s="22" t="s">
        <v>2615</v>
      </c>
      <c r="B17" s="22"/>
      <c r="C17" s="224">
        <v>0.3458</v>
      </c>
      <c r="D17" s="22"/>
      <c r="E17" s="22"/>
      <c r="F17" s="22"/>
      <c r="G17" s="22"/>
    </row>
    <row r="18" spans="1:7" ht="11.25" customHeight="1">
      <c r="A18" s="22" t="s">
        <v>17</v>
      </c>
      <c r="B18" s="22"/>
      <c r="C18" s="224">
        <v>0.3783</v>
      </c>
      <c r="D18" s="22"/>
      <c r="E18" s="22"/>
      <c r="F18" s="22"/>
      <c r="G18" s="22"/>
    </row>
    <row r="19" spans="1:7" ht="11.25" customHeight="1">
      <c r="A19" s="22" t="s">
        <v>18</v>
      </c>
      <c r="B19" s="22"/>
      <c r="C19" s="224">
        <v>0.3</v>
      </c>
      <c r="D19" s="22"/>
      <c r="E19" s="22"/>
      <c r="F19" s="22"/>
      <c r="G19" s="22"/>
    </row>
    <row r="20" spans="1:7" ht="11.25" customHeight="1">
      <c r="A20" s="22" t="s">
        <v>2186</v>
      </c>
      <c r="B20" s="22"/>
      <c r="C20" s="224">
        <v>0.1</v>
      </c>
      <c r="D20" s="22"/>
      <c r="E20" s="22"/>
      <c r="F20" s="22"/>
      <c r="G20" s="22"/>
    </row>
    <row r="21" spans="1:7" s="234" customFormat="1" ht="11.25" customHeight="1">
      <c r="A21" s="234" t="s">
        <v>0</v>
      </c>
      <c r="B21" s="22"/>
      <c r="C21" s="224">
        <v>1.2</v>
      </c>
      <c r="D21" s="22"/>
      <c r="E21" s="22"/>
      <c r="F21" s="22"/>
      <c r="G21" s="22"/>
    </row>
    <row r="22" spans="1:4" ht="15">
      <c r="A22" s="22" t="s">
        <v>2594</v>
      </c>
      <c r="C22" s="224">
        <v>0.0537</v>
      </c>
      <c r="D22" s="4" t="s">
        <v>19</v>
      </c>
    </row>
    <row r="23" spans="1:11" ht="96" customHeight="1">
      <c r="A23" s="36" t="s">
        <v>1313</v>
      </c>
      <c r="B23" s="32" t="s">
        <v>21</v>
      </c>
      <c r="C23" s="32" t="s">
        <v>22</v>
      </c>
      <c r="D23" s="32" t="s">
        <v>23</v>
      </c>
      <c r="E23" s="32" t="s">
        <v>24</v>
      </c>
      <c r="F23" s="32" t="s">
        <v>25</v>
      </c>
      <c r="G23" s="32" t="s">
        <v>26</v>
      </c>
      <c r="H23" s="32" t="s">
        <v>27</v>
      </c>
      <c r="I23" s="32" t="s">
        <v>2597</v>
      </c>
      <c r="J23" s="32" t="s">
        <v>28</v>
      </c>
      <c r="K23" s="35" t="s">
        <v>29</v>
      </c>
    </row>
    <row r="24" spans="1:11" ht="14.25" customHeight="1">
      <c r="A24" s="2" t="s">
        <v>30</v>
      </c>
      <c r="B24" s="2" t="s">
        <v>31</v>
      </c>
      <c r="C24" s="2">
        <v>0.66</v>
      </c>
      <c r="D24" s="2" t="s">
        <v>32</v>
      </c>
      <c r="E24" s="2">
        <v>3</v>
      </c>
      <c r="F24" s="33">
        <f>(($C$6*$D$9*$C$21/$C$7*C24)*(1+$C$10+$C$11))*(1+$C$12+$D$14+$C$15)*(1+$C$16)+($C$6*$C$20/$C$7*C24)</f>
        <v>2.8659726654944</v>
      </c>
      <c r="G24" s="33">
        <f aca="true" t="shared" si="0" ref="G24:G62">F24*$C$17</f>
        <v>0.9910533477279636</v>
      </c>
      <c r="H24" s="33">
        <f aca="true" t="shared" si="1" ref="H24:H62">F24*$C$18</f>
        <v>1.0841974593565318</v>
      </c>
      <c r="I24" s="33">
        <f>(F24+G24)*C$22</f>
        <v>0.20712229691004094</v>
      </c>
      <c r="J24" s="33">
        <f>(F24+G24+H24+I24)*$C$19</f>
        <v>1.544503730846681</v>
      </c>
      <c r="K24" s="5">
        <f>ROUND((F24+G24+H24+J24+I24),2)</f>
        <v>6.69</v>
      </c>
    </row>
    <row r="25" spans="1:11" ht="13.5" customHeight="1">
      <c r="A25" s="2" t="s">
        <v>33</v>
      </c>
      <c r="B25" s="2" t="s">
        <v>34</v>
      </c>
      <c r="C25" s="2">
        <v>0.51</v>
      </c>
      <c r="D25" s="2" t="s">
        <v>32</v>
      </c>
      <c r="E25" s="2">
        <v>3</v>
      </c>
      <c r="F25" s="33">
        <f aca="true" t="shared" si="2" ref="F25:F88">(($C$6*$D$9*$C$21/$C$7*C25)*(1+$C$10+$C$11))*(1+$C$12+$D$14+$C$15)*(1+$C$16)+($C$6*$C$20/$C$7*C25)</f>
        <v>2.2146152415184</v>
      </c>
      <c r="G25" s="33">
        <f t="shared" si="0"/>
        <v>0.7658139505170628</v>
      </c>
      <c r="H25" s="33">
        <f t="shared" si="1"/>
        <v>0.8377889458664108</v>
      </c>
      <c r="I25" s="33">
        <f aca="true" t="shared" si="3" ref="I25:I88">(F25+G25)*C$22</f>
        <v>0.16004904761230437</v>
      </c>
      <c r="J25" s="33">
        <f aca="true" t="shared" si="4" ref="J25:J88">(F25+G25+H25+I25)*$C$19</f>
        <v>1.1934801556542534</v>
      </c>
      <c r="K25" s="5">
        <f aca="true" t="shared" si="5" ref="K25:K88">ROUND((F25+G25+H25+J25+I25),2)</f>
        <v>5.17</v>
      </c>
    </row>
    <row r="26" spans="1:11" ht="18" customHeight="1">
      <c r="A26" s="2" t="s">
        <v>35</v>
      </c>
      <c r="B26" s="2" t="s">
        <v>36</v>
      </c>
      <c r="C26" s="2">
        <v>0.87</v>
      </c>
      <c r="D26" s="2" t="s">
        <v>32</v>
      </c>
      <c r="E26" s="2">
        <v>3</v>
      </c>
      <c r="F26" s="33">
        <f t="shared" si="2"/>
        <v>3.7778730590608003</v>
      </c>
      <c r="G26" s="33">
        <f t="shared" si="0"/>
        <v>1.3063885038232248</v>
      </c>
      <c r="H26" s="33">
        <f t="shared" si="1"/>
        <v>1.4291693782427008</v>
      </c>
      <c r="I26" s="33">
        <f t="shared" si="3"/>
        <v>0.27302484592687215</v>
      </c>
      <c r="J26" s="33">
        <f t="shared" si="4"/>
        <v>2.0359367361160796</v>
      </c>
      <c r="K26" s="5">
        <f t="shared" si="5"/>
        <v>8.82</v>
      </c>
    </row>
    <row r="27" spans="1:11" ht="15">
      <c r="A27" s="2" t="s">
        <v>37</v>
      </c>
      <c r="B27" s="2" t="s">
        <v>38</v>
      </c>
      <c r="C27" s="2">
        <v>0.5</v>
      </c>
      <c r="D27" s="2" t="s">
        <v>32</v>
      </c>
      <c r="E27" s="2">
        <v>3</v>
      </c>
      <c r="F27" s="33">
        <f t="shared" si="2"/>
        <v>2.1711914132533336</v>
      </c>
      <c r="G27" s="33">
        <f t="shared" si="0"/>
        <v>0.7507979907030028</v>
      </c>
      <c r="H27" s="33">
        <f t="shared" si="1"/>
        <v>0.8213617116337362</v>
      </c>
      <c r="I27" s="33">
        <f t="shared" si="3"/>
        <v>0.15691083099245526</v>
      </c>
      <c r="J27" s="33">
        <f t="shared" si="4"/>
        <v>1.1700785839747583</v>
      </c>
      <c r="K27" s="5">
        <f t="shared" si="5"/>
        <v>5.07</v>
      </c>
    </row>
    <row r="28" spans="1:11" ht="16.5" customHeight="1">
      <c r="A28" s="2" t="s">
        <v>39</v>
      </c>
      <c r="B28" s="2" t="s">
        <v>40</v>
      </c>
      <c r="C28" s="2">
        <v>0.18</v>
      </c>
      <c r="D28" s="2" t="s">
        <v>32</v>
      </c>
      <c r="E28" s="2">
        <v>3</v>
      </c>
      <c r="F28" s="33">
        <f t="shared" si="2"/>
        <v>0.7816289087712002</v>
      </c>
      <c r="G28" s="33">
        <f t="shared" si="0"/>
        <v>0.270287276653081</v>
      </c>
      <c r="H28" s="33">
        <f t="shared" si="1"/>
        <v>0.29569021618814506</v>
      </c>
      <c r="I28" s="33">
        <f t="shared" si="3"/>
        <v>0.056487899157283895</v>
      </c>
      <c r="J28" s="33">
        <f t="shared" si="4"/>
        <v>0.42122829023091307</v>
      </c>
      <c r="K28" s="5">
        <f t="shared" si="5"/>
        <v>1.83</v>
      </c>
    </row>
    <row r="29" spans="1:11" ht="17.25" customHeight="1">
      <c r="A29" s="2" t="s">
        <v>41</v>
      </c>
      <c r="B29" s="2" t="s">
        <v>42</v>
      </c>
      <c r="C29" s="2">
        <v>0.59</v>
      </c>
      <c r="D29" s="2" t="s">
        <v>43</v>
      </c>
      <c r="E29" s="2">
        <v>3</v>
      </c>
      <c r="F29" s="33">
        <f t="shared" si="2"/>
        <v>2.5620058676389337</v>
      </c>
      <c r="G29" s="33">
        <f t="shared" si="0"/>
        <v>0.8859416290295432</v>
      </c>
      <c r="H29" s="33">
        <f t="shared" si="1"/>
        <v>0.9692068197278086</v>
      </c>
      <c r="I29" s="33">
        <f t="shared" si="3"/>
        <v>0.18515478057109722</v>
      </c>
      <c r="J29" s="33">
        <f t="shared" si="4"/>
        <v>1.380692729090215</v>
      </c>
      <c r="K29" s="5">
        <f t="shared" si="5"/>
        <v>5.98</v>
      </c>
    </row>
    <row r="30" spans="1:11" ht="15">
      <c r="A30" s="2" t="s">
        <v>44</v>
      </c>
      <c r="B30" s="2" t="s">
        <v>45</v>
      </c>
      <c r="C30" s="2">
        <v>0.2</v>
      </c>
      <c r="D30" s="2" t="s">
        <v>46</v>
      </c>
      <c r="E30" s="2">
        <v>3</v>
      </c>
      <c r="F30" s="33">
        <f t="shared" si="2"/>
        <v>0.8684765653013334</v>
      </c>
      <c r="G30" s="33">
        <f t="shared" si="0"/>
        <v>0.3003191962812011</v>
      </c>
      <c r="H30" s="33">
        <f t="shared" si="1"/>
        <v>0.32854468465349446</v>
      </c>
      <c r="I30" s="33">
        <f t="shared" si="3"/>
        <v>0.0627643323969821</v>
      </c>
      <c r="J30" s="33">
        <f t="shared" si="4"/>
        <v>0.4680314335899034</v>
      </c>
      <c r="K30" s="5">
        <f t="shared" si="5"/>
        <v>2.03</v>
      </c>
    </row>
    <row r="31" spans="1:11" ht="15" customHeight="1">
      <c r="A31" s="2" t="s">
        <v>47</v>
      </c>
      <c r="B31" s="2" t="s">
        <v>48</v>
      </c>
      <c r="C31" s="2">
        <v>0.25</v>
      </c>
      <c r="D31" s="2" t="s">
        <v>32</v>
      </c>
      <c r="E31" s="2">
        <v>4</v>
      </c>
      <c r="F31" s="33">
        <f aca="true" t="shared" si="6" ref="F31:F37">(($C$6*$E$9*$C$21/$C$7*C31)*(1+$C$10+$C$11))*(1+$C$12+$D$14+$C$15)*(1+$C$16)+($C$6*$C$20/$C$7*C31)</f>
        <v>1.2594045131386666</v>
      </c>
      <c r="G31" s="33">
        <f t="shared" si="0"/>
        <v>0.43550208064335094</v>
      </c>
      <c r="H31" s="33">
        <f t="shared" si="1"/>
        <v>0.47643272732035763</v>
      </c>
      <c r="I31" s="33">
        <f t="shared" si="3"/>
        <v>0.09101648408609433</v>
      </c>
      <c r="J31" s="33">
        <f t="shared" si="4"/>
        <v>0.6787067415565409</v>
      </c>
      <c r="K31" s="5">
        <f t="shared" si="5"/>
        <v>2.94</v>
      </c>
    </row>
    <row r="32" spans="1:11" ht="15.75" customHeight="1">
      <c r="A32" s="2" t="s">
        <v>49</v>
      </c>
      <c r="B32" s="2" t="s">
        <v>50</v>
      </c>
      <c r="C32" s="2">
        <v>0.5</v>
      </c>
      <c r="D32" s="2" t="s">
        <v>32</v>
      </c>
      <c r="E32" s="2">
        <v>4</v>
      </c>
      <c r="F32" s="33">
        <f t="shared" si="6"/>
        <v>2.5188090262773333</v>
      </c>
      <c r="G32" s="33">
        <f t="shared" si="0"/>
        <v>0.8710041612867019</v>
      </c>
      <c r="H32" s="33">
        <f t="shared" si="1"/>
        <v>0.9528654546407153</v>
      </c>
      <c r="I32" s="33">
        <f t="shared" si="3"/>
        <v>0.18203296817218867</v>
      </c>
      <c r="J32" s="33">
        <f t="shared" si="4"/>
        <v>1.3574134831130817</v>
      </c>
      <c r="K32" s="5">
        <f t="shared" si="5"/>
        <v>5.88</v>
      </c>
    </row>
    <row r="33" spans="1:11" ht="16.5" customHeight="1">
      <c r="A33" s="2" t="s">
        <v>51</v>
      </c>
      <c r="B33" s="2" t="s">
        <v>52</v>
      </c>
      <c r="C33" s="2">
        <v>0.12</v>
      </c>
      <c r="D33" s="2" t="s">
        <v>32</v>
      </c>
      <c r="E33" s="2">
        <v>4</v>
      </c>
      <c r="F33" s="33">
        <f t="shared" si="6"/>
        <v>0.60451416630656</v>
      </c>
      <c r="G33" s="33">
        <f t="shared" si="0"/>
        <v>0.20904099870880843</v>
      </c>
      <c r="H33" s="33">
        <f t="shared" si="1"/>
        <v>0.22868770911377165</v>
      </c>
      <c r="I33" s="33">
        <f t="shared" si="3"/>
        <v>0.043687912361325285</v>
      </c>
      <c r="J33" s="33">
        <f t="shared" si="4"/>
        <v>0.3257792359471396</v>
      </c>
      <c r="K33" s="5">
        <f t="shared" si="5"/>
        <v>1.41</v>
      </c>
    </row>
    <row r="34" spans="1:11" ht="13.5" customHeight="1">
      <c r="A34" s="2" t="s">
        <v>53</v>
      </c>
      <c r="B34" s="2" t="s">
        <v>54</v>
      </c>
      <c r="C34" s="2">
        <v>0.14</v>
      </c>
      <c r="D34" s="2" t="s">
        <v>32</v>
      </c>
      <c r="E34" s="2">
        <v>4</v>
      </c>
      <c r="F34" s="33">
        <f t="shared" si="6"/>
        <v>0.7052665273576535</v>
      </c>
      <c r="G34" s="33">
        <f t="shared" si="0"/>
        <v>0.24388116516027658</v>
      </c>
      <c r="H34" s="33">
        <f t="shared" si="1"/>
        <v>0.26680232729940034</v>
      </c>
      <c r="I34" s="33">
        <f t="shared" si="3"/>
        <v>0.050969231088212844</v>
      </c>
      <c r="J34" s="33">
        <f t="shared" si="4"/>
        <v>0.3800757752716629</v>
      </c>
      <c r="K34" s="5">
        <f t="shared" si="5"/>
        <v>1.65</v>
      </c>
    </row>
    <row r="35" spans="1:11" ht="26.25" customHeight="1">
      <c r="A35" s="2" t="s">
        <v>55</v>
      </c>
      <c r="B35" s="2" t="s">
        <v>56</v>
      </c>
      <c r="C35" s="2">
        <v>1.4</v>
      </c>
      <c r="D35" s="2" t="s">
        <v>32</v>
      </c>
      <c r="E35" s="2">
        <v>4</v>
      </c>
      <c r="F35" s="33">
        <f t="shared" si="6"/>
        <v>7.052665273576533</v>
      </c>
      <c r="G35" s="33">
        <f t="shared" si="0"/>
        <v>2.4388116516027654</v>
      </c>
      <c r="H35" s="33">
        <f t="shared" si="1"/>
        <v>2.6680232729940028</v>
      </c>
      <c r="I35" s="33">
        <f t="shared" si="3"/>
        <v>0.5096923108821283</v>
      </c>
      <c r="J35" s="33">
        <f t="shared" si="4"/>
        <v>3.8007577527166285</v>
      </c>
      <c r="K35" s="5">
        <f t="shared" si="5"/>
        <v>16.47</v>
      </c>
    </row>
    <row r="36" spans="1:11" ht="27" customHeight="1">
      <c r="A36" s="2" t="s">
        <v>57</v>
      </c>
      <c r="B36" s="2" t="s">
        <v>58</v>
      </c>
      <c r="C36" s="2">
        <v>1.78</v>
      </c>
      <c r="D36" s="2" t="s">
        <v>32</v>
      </c>
      <c r="E36" s="2">
        <v>4</v>
      </c>
      <c r="F36" s="33">
        <f t="shared" si="6"/>
        <v>8.966960133547309</v>
      </c>
      <c r="G36" s="33">
        <f t="shared" si="0"/>
        <v>3.1007748141806593</v>
      </c>
      <c r="H36" s="33">
        <f t="shared" si="1"/>
        <v>3.392201018520947</v>
      </c>
      <c r="I36" s="33">
        <f t="shared" si="3"/>
        <v>0.6480373666929918</v>
      </c>
      <c r="J36" s="33">
        <f t="shared" si="4"/>
        <v>4.832391999882572</v>
      </c>
      <c r="K36" s="5">
        <f t="shared" si="5"/>
        <v>20.94</v>
      </c>
    </row>
    <row r="37" spans="1:11" ht="28.5" customHeight="1">
      <c r="A37" s="2" t="s">
        <v>59</v>
      </c>
      <c r="B37" s="2" t="s">
        <v>60</v>
      </c>
      <c r="C37" s="2">
        <v>2.19</v>
      </c>
      <c r="D37" s="2" t="s">
        <v>32</v>
      </c>
      <c r="E37" s="2">
        <v>4</v>
      </c>
      <c r="F37" s="33">
        <f t="shared" si="6"/>
        <v>11.032383535094722</v>
      </c>
      <c r="G37" s="33">
        <f t="shared" si="0"/>
        <v>3.8149982264357547</v>
      </c>
      <c r="H37" s="33">
        <f t="shared" si="1"/>
        <v>4.173550691326334</v>
      </c>
      <c r="I37" s="33">
        <f t="shared" si="3"/>
        <v>0.7973044005941865</v>
      </c>
      <c r="J37" s="33">
        <f t="shared" si="4"/>
        <v>5.9454710560352995</v>
      </c>
      <c r="K37" s="5">
        <f t="shared" si="5"/>
        <v>25.76</v>
      </c>
    </row>
    <row r="38" spans="1:11" ht="27.75" customHeight="1">
      <c r="A38" s="2" t="s">
        <v>61</v>
      </c>
      <c r="B38" s="2" t="s">
        <v>62</v>
      </c>
      <c r="C38" s="2">
        <v>1.5</v>
      </c>
      <c r="D38" s="2" t="s">
        <v>32</v>
      </c>
      <c r="E38" s="2">
        <v>3</v>
      </c>
      <c r="F38" s="33">
        <f t="shared" si="2"/>
        <v>6.5135742397600005</v>
      </c>
      <c r="G38" s="33">
        <f t="shared" si="0"/>
        <v>2.252393972109008</v>
      </c>
      <c r="H38" s="33">
        <f t="shared" si="1"/>
        <v>2.4640851349012083</v>
      </c>
      <c r="I38" s="33">
        <f t="shared" si="3"/>
        <v>0.47073249297736575</v>
      </c>
      <c r="J38" s="33">
        <f t="shared" si="4"/>
        <v>3.510235751924274</v>
      </c>
      <c r="K38" s="5">
        <f t="shared" si="5"/>
        <v>15.21</v>
      </c>
    </row>
    <row r="39" spans="1:11" ht="15" customHeight="1">
      <c r="A39" s="2" t="s">
        <v>63</v>
      </c>
      <c r="B39" s="2" t="s">
        <v>64</v>
      </c>
      <c r="C39" s="2">
        <v>0.36</v>
      </c>
      <c r="D39" s="2" t="s">
        <v>65</v>
      </c>
      <c r="E39" s="2">
        <v>3</v>
      </c>
      <c r="F39" s="33">
        <f t="shared" si="2"/>
        <v>1.5632578175424003</v>
      </c>
      <c r="G39" s="33">
        <f t="shared" si="0"/>
        <v>0.540574553306162</v>
      </c>
      <c r="H39" s="33">
        <f t="shared" si="1"/>
        <v>0.5913804323762901</v>
      </c>
      <c r="I39" s="33">
        <f t="shared" si="3"/>
        <v>0.11297579831456779</v>
      </c>
      <c r="J39" s="33">
        <f t="shared" si="4"/>
        <v>0.8424565804618261</v>
      </c>
      <c r="K39" s="5">
        <f t="shared" si="5"/>
        <v>3.65</v>
      </c>
    </row>
    <row r="40" spans="1:11" ht="14.25" customHeight="1">
      <c r="A40" s="2" t="s">
        <v>66</v>
      </c>
      <c r="B40" s="2" t="s">
        <v>67</v>
      </c>
      <c r="C40" s="2">
        <v>1.1</v>
      </c>
      <c r="D40" s="2" t="s">
        <v>65</v>
      </c>
      <c r="E40" s="2">
        <v>3</v>
      </c>
      <c r="F40" s="33">
        <f t="shared" si="2"/>
        <v>4.776621109157334</v>
      </c>
      <c r="G40" s="33">
        <f t="shared" si="0"/>
        <v>1.6517555795466061</v>
      </c>
      <c r="H40" s="33">
        <f t="shared" si="1"/>
        <v>1.8069957655942197</v>
      </c>
      <c r="I40" s="33">
        <f t="shared" si="3"/>
        <v>0.34520382818340156</v>
      </c>
      <c r="J40" s="33">
        <f t="shared" si="4"/>
        <v>2.5741728847444687</v>
      </c>
      <c r="K40" s="5">
        <f t="shared" si="5"/>
        <v>11.15</v>
      </c>
    </row>
    <row r="41" spans="1:11" ht="13.5" customHeight="1">
      <c r="A41" s="2" t="s">
        <v>68</v>
      </c>
      <c r="B41" s="2" t="s">
        <v>69</v>
      </c>
      <c r="C41" s="2">
        <v>1.58</v>
      </c>
      <c r="D41" s="2" t="s">
        <v>65</v>
      </c>
      <c r="E41" s="2">
        <v>3</v>
      </c>
      <c r="F41" s="33">
        <f t="shared" si="2"/>
        <v>6.8609648658805344</v>
      </c>
      <c r="G41" s="33">
        <f t="shared" si="0"/>
        <v>2.3725216506214886</v>
      </c>
      <c r="H41" s="33">
        <f t="shared" si="1"/>
        <v>2.5955030087626065</v>
      </c>
      <c r="I41" s="33">
        <f t="shared" si="3"/>
        <v>0.4958382259361586</v>
      </c>
      <c r="J41" s="33">
        <f t="shared" si="4"/>
        <v>3.6974483253602357</v>
      </c>
      <c r="K41" s="5">
        <f t="shared" si="5"/>
        <v>16.02</v>
      </c>
    </row>
    <row r="42" spans="1:11" ht="27.75" customHeight="1">
      <c r="A42" s="2" t="s">
        <v>70</v>
      </c>
      <c r="B42" s="2" t="s">
        <v>71</v>
      </c>
      <c r="C42" s="2">
        <v>0.28</v>
      </c>
      <c r="D42" s="2" t="s">
        <v>32</v>
      </c>
      <c r="E42" s="2">
        <v>3</v>
      </c>
      <c r="F42" s="33">
        <f t="shared" si="2"/>
        <v>1.2158671914218668</v>
      </c>
      <c r="G42" s="33">
        <f t="shared" si="0"/>
        <v>0.42044687479368154</v>
      </c>
      <c r="H42" s="33">
        <f t="shared" si="1"/>
        <v>0.45996255851489226</v>
      </c>
      <c r="I42" s="33">
        <f t="shared" si="3"/>
        <v>0.08787006535577495</v>
      </c>
      <c r="J42" s="33">
        <f t="shared" si="4"/>
        <v>0.6552440070258647</v>
      </c>
      <c r="K42" s="5">
        <f t="shared" si="5"/>
        <v>2.84</v>
      </c>
    </row>
    <row r="43" spans="1:11" ht="27.75" customHeight="1">
      <c r="A43" s="2" t="s">
        <v>72</v>
      </c>
      <c r="B43" s="2" t="s">
        <v>73</v>
      </c>
      <c r="C43" s="2">
        <v>0.1</v>
      </c>
      <c r="D43" s="2" t="s">
        <v>32</v>
      </c>
      <c r="E43" s="2">
        <v>3</v>
      </c>
      <c r="F43" s="33">
        <f t="shared" si="2"/>
        <v>0.4342382826506667</v>
      </c>
      <c r="G43" s="33">
        <f t="shared" si="0"/>
        <v>0.15015959814060054</v>
      </c>
      <c r="H43" s="33">
        <f t="shared" si="1"/>
        <v>0.16427234232674723</v>
      </c>
      <c r="I43" s="33">
        <f t="shared" si="3"/>
        <v>0.03138216619849105</v>
      </c>
      <c r="J43" s="33">
        <f t="shared" si="4"/>
        <v>0.2340157167949517</v>
      </c>
      <c r="K43" s="5">
        <f t="shared" si="5"/>
        <v>1.01</v>
      </c>
    </row>
    <row r="44" spans="1:11" ht="27" customHeight="1">
      <c r="A44" s="2" t="s">
        <v>74</v>
      </c>
      <c r="B44" s="2" t="s">
        <v>75</v>
      </c>
      <c r="C44" s="2">
        <v>0.34</v>
      </c>
      <c r="D44" s="2" t="s">
        <v>32</v>
      </c>
      <c r="E44" s="2">
        <v>3</v>
      </c>
      <c r="F44" s="33">
        <f t="shared" si="2"/>
        <v>1.476410161012267</v>
      </c>
      <c r="G44" s="33">
        <f t="shared" si="0"/>
        <v>0.510542633678042</v>
      </c>
      <c r="H44" s="33">
        <f t="shared" si="1"/>
        <v>0.5585259639109407</v>
      </c>
      <c r="I44" s="33">
        <f t="shared" si="3"/>
        <v>0.1066993650748696</v>
      </c>
      <c r="J44" s="33">
        <f t="shared" si="4"/>
        <v>0.7956534371028359</v>
      </c>
      <c r="K44" s="5">
        <f t="shared" si="5"/>
        <v>3.45</v>
      </c>
    </row>
    <row r="45" spans="1:11" ht="17.25" customHeight="1">
      <c r="A45" s="2" t="s">
        <v>76</v>
      </c>
      <c r="B45" s="2" t="s">
        <v>77</v>
      </c>
      <c r="C45" s="2">
        <v>0.1</v>
      </c>
      <c r="D45" s="2" t="s">
        <v>78</v>
      </c>
      <c r="E45" s="2">
        <v>3</v>
      </c>
      <c r="F45" s="33">
        <f t="shared" si="2"/>
        <v>0.4342382826506667</v>
      </c>
      <c r="G45" s="33">
        <f t="shared" si="0"/>
        <v>0.15015959814060054</v>
      </c>
      <c r="H45" s="33">
        <f t="shared" si="1"/>
        <v>0.16427234232674723</v>
      </c>
      <c r="I45" s="33">
        <f t="shared" si="3"/>
        <v>0.03138216619849105</v>
      </c>
      <c r="J45" s="33">
        <f t="shared" si="4"/>
        <v>0.2340157167949517</v>
      </c>
      <c r="K45" s="5">
        <f t="shared" si="5"/>
        <v>1.01</v>
      </c>
    </row>
    <row r="46" spans="1:11" ht="16.5" customHeight="1">
      <c r="A46" s="2" t="s">
        <v>79</v>
      </c>
      <c r="B46" s="2" t="s">
        <v>80</v>
      </c>
      <c r="C46" s="2">
        <v>0.06</v>
      </c>
      <c r="D46" s="2" t="s">
        <v>78</v>
      </c>
      <c r="E46" s="2">
        <v>3</v>
      </c>
      <c r="F46" s="33">
        <f t="shared" si="2"/>
        <v>0.2605429695904001</v>
      </c>
      <c r="G46" s="33">
        <f t="shared" si="0"/>
        <v>0.09009575888436035</v>
      </c>
      <c r="H46" s="33">
        <f t="shared" si="1"/>
        <v>0.09856340539604835</v>
      </c>
      <c r="I46" s="33">
        <f>(F46+G46)*C$22</f>
        <v>0.018829299719094632</v>
      </c>
      <c r="J46" s="33">
        <f t="shared" si="4"/>
        <v>0.14040943007697101</v>
      </c>
      <c r="K46" s="5">
        <f t="shared" si="5"/>
        <v>0.61</v>
      </c>
    </row>
    <row r="47" spans="1:11" ht="28.5" customHeight="1">
      <c r="A47" s="2" t="s">
        <v>81</v>
      </c>
      <c r="B47" s="2" t="s">
        <v>82</v>
      </c>
      <c r="C47" s="2">
        <v>0.37</v>
      </c>
      <c r="D47" s="2" t="s">
        <v>65</v>
      </c>
      <c r="E47" s="2">
        <v>3</v>
      </c>
      <c r="F47" s="33">
        <f t="shared" si="2"/>
        <v>1.6066816458074669</v>
      </c>
      <c r="G47" s="33">
        <f t="shared" si="0"/>
        <v>0.555590513120222</v>
      </c>
      <c r="H47" s="33">
        <f t="shared" si="1"/>
        <v>0.6078076666089648</v>
      </c>
      <c r="I47" s="33">
        <f t="shared" si="3"/>
        <v>0.11611401493441689</v>
      </c>
      <c r="J47" s="33">
        <f t="shared" si="4"/>
        <v>0.8658581521413211</v>
      </c>
      <c r="K47" s="5">
        <f t="shared" si="5"/>
        <v>3.75</v>
      </c>
    </row>
    <row r="48" spans="1:11" ht="29.25" customHeight="1">
      <c r="A48" s="2" t="s">
        <v>83</v>
      </c>
      <c r="B48" s="2" t="s">
        <v>84</v>
      </c>
      <c r="C48" s="2">
        <v>0.64</v>
      </c>
      <c r="D48" s="2" t="s">
        <v>65</v>
      </c>
      <c r="E48" s="2">
        <v>3</v>
      </c>
      <c r="F48" s="33">
        <f t="shared" si="2"/>
        <v>2.779125008964267</v>
      </c>
      <c r="G48" s="33">
        <f t="shared" si="0"/>
        <v>0.9610214280998436</v>
      </c>
      <c r="H48" s="33">
        <f t="shared" si="1"/>
        <v>1.0513429908911824</v>
      </c>
      <c r="I48" s="33">
        <f t="shared" si="3"/>
        <v>0.20084586367034274</v>
      </c>
      <c r="J48" s="33">
        <f t="shared" si="4"/>
        <v>1.4977005874876905</v>
      </c>
      <c r="K48" s="5">
        <f t="shared" si="5"/>
        <v>6.49</v>
      </c>
    </row>
    <row r="49" spans="1:11" ht="30" customHeight="1">
      <c r="A49" s="2" t="s">
        <v>85</v>
      </c>
      <c r="B49" s="2" t="s">
        <v>86</v>
      </c>
      <c r="C49" s="2">
        <v>1.1</v>
      </c>
      <c r="D49" s="2" t="s">
        <v>65</v>
      </c>
      <c r="E49" s="2">
        <v>3</v>
      </c>
      <c r="F49" s="33">
        <f t="shared" si="2"/>
        <v>4.776621109157334</v>
      </c>
      <c r="G49" s="33">
        <f t="shared" si="0"/>
        <v>1.6517555795466061</v>
      </c>
      <c r="H49" s="33">
        <f t="shared" si="1"/>
        <v>1.8069957655942197</v>
      </c>
      <c r="I49" s="33">
        <f t="shared" si="3"/>
        <v>0.34520382818340156</v>
      </c>
      <c r="J49" s="33">
        <f t="shared" si="4"/>
        <v>2.5741728847444687</v>
      </c>
      <c r="K49" s="5">
        <f t="shared" si="5"/>
        <v>11.15</v>
      </c>
    </row>
    <row r="50" spans="1:11" ht="16.5" customHeight="1">
      <c r="A50" s="2" t="s">
        <v>87</v>
      </c>
      <c r="B50" s="2" t="s">
        <v>88</v>
      </c>
      <c r="C50" s="2">
        <v>0.06</v>
      </c>
      <c r="D50" s="2" t="s">
        <v>89</v>
      </c>
      <c r="E50" s="2">
        <v>2</v>
      </c>
      <c r="F50" s="33">
        <f>(($C$6*$C$9*$C$21/$C$7*C50)*(1+$C$10+$C$11))*(1+$C$12+$D$14+$C$15)*(1+$C$16)+($C$6*$C$20/$C$7*C50)</f>
        <v>0.22451714424063998</v>
      </c>
      <c r="G50" s="33">
        <f t="shared" si="0"/>
        <v>0.0776380284784133</v>
      </c>
      <c r="H50" s="33">
        <f t="shared" si="1"/>
        <v>0.08493483566623411</v>
      </c>
      <c r="I50" s="33">
        <f t="shared" si="3"/>
        <v>0.01622573277501316</v>
      </c>
      <c r="J50" s="33">
        <f t="shared" si="4"/>
        <v>0.12099472234809017</v>
      </c>
      <c r="K50" s="5">
        <f t="shared" si="5"/>
        <v>0.52</v>
      </c>
    </row>
    <row r="51" spans="1:11" ht="17.25" customHeight="1">
      <c r="A51" s="2" t="s">
        <v>90</v>
      </c>
      <c r="B51" s="2" t="s">
        <v>91</v>
      </c>
      <c r="C51" s="2">
        <v>0.07</v>
      </c>
      <c r="D51" s="2" t="s">
        <v>89</v>
      </c>
      <c r="E51" s="2">
        <v>2</v>
      </c>
      <c r="F51" s="33">
        <f>(($C$6*$C$9*$C$21/$C$7*C51)*(1+$C$10+$C$11))*(1+$C$12+$D$14+$C$15)*(1+$C$16)+($C$6*$C$20/$C$7*C51)</f>
        <v>0.26193666828074674</v>
      </c>
      <c r="G51" s="33">
        <f t="shared" si="0"/>
        <v>0.09057769989148222</v>
      </c>
      <c r="H51" s="33">
        <f t="shared" si="1"/>
        <v>0.0990906416106065</v>
      </c>
      <c r="I51" s="33">
        <f t="shared" si="3"/>
        <v>0.018930021570848696</v>
      </c>
      <c r="J51" s="33">
        <f t="shared" si="4"/>
        <v>0.14116050940610525</v>
      </c>
      <c r="K51" s="5">
        <f t="shared" si="5"/>
        <v>0.61</v>
      </c>
    </row>
    <row r="52" spans="1:11" ht="15.75" customHeight="1">
      <c r="A52" s="2" t="s">
        <v>92</v>
      </c>
      <c r="B52" s="2" t="s">
        <v>93</v>
      </c>
      <c r="C52" s="2">
        <v>0.29</v>
      </c>
      <c r="D52" s="2" t="s">
        <v>32</v>
      </c>
      <c r="E52" s="2">
        <v>2</v>
      </c>
      <c r="F52" s="33">
        <f>(($C$6*$C$9*$C$21/$C$7*C52)*(1+$C$10+$C$11))*(1+$C$12+$D$14+$C$15)*(1+$C$16)+($C$6*$C$20/$C$7*C52)</f>
        <v>1.0851661971630933</v>
      </c>
      <c r="G52" s="33">
        <f t="shared" si="0"/>
        <v>0.37525047097899766</v>
      </c>
      <c r="H52" s="33">
        <f t="shared" si="1"/>
        <v>0.4105183723867982</v>
      </c>
      <c r="I52" s="33">
        <f t="shared" si="3"/>
        <v>0.07842437507923028</v>
      </c>
      <c r="J52" s="33">
        <f t="shared" si="4"/>
        <v>0.5848078246824358</v>
      </c>
      <c r="K52" s="5">
        <f t="shared" si="5"/>
        <v>2.53</v>
      </c>
    </row>
    <row r="53" spans="1:11" ht="16.5" customHeight="1">
      <c r="A53" s="2" t="s">
        <v>94</v>
      </c>
      <c r="B53" s="2" t="s">
        <v>95</v>
      </c>
      <c r="C53" s="2">
        <v>0.13</v>
      </c>
      <c r="D53" s="2" t="s">
        <v>32</v>
      </c>
      <c r="E53" s="2">
        <v>2</v>
      </c>
      <c r="F53" s="33">
        <f>(($C$6*$C$9*$C$21/$C$7*C53)*(1+$C$10+$C$11))*(1+$C$12+$D$14+$C$15)*(1+$C$16)+($C$6*$C$20/$C$7*C53)</f>
        <v>0.48645381252138664</v>
      </c>
      <c r="G53" s="33">
        <f t="shared" si="0"/>
        <v>0.1682157283698955</v>
      </c>
      <c r="H53" s="33">
        <f t="shared" si="1"/>
        <v>0.18402547727684057</v>
      </c>
      <c r="I53" s="33">
        <f t="shared" si="3"/>
        <v>0.03515575434586185</v>
      </c>
      <c r="J53" s="33">
        <f t="shared" si="4"/>
        <v>0.26215523175419536</v>
      </c>
      <c r="K53" s="5">
        <f t="shared" si="5"/>
        <v>1.14</v>
      </c>
    </row>
    <row r="54" spans="1:11" ht="15.75" customHeight="1">
      <c r="A54" s="2" t="s">
        <v>96</v>
      </c>
      <c r="B54" s="2" t="s">
        <v>97</v>
      </c>
      <c r="C54" s="2">
        <v>0.46</v>
      </c>
      <c r="D54" s="2" t="s">
        <v>32</v>
      </c>
      <c r="E54" s="2">
        <v>3</v>
      </c>
      <c r="F54" s="33">
        <f t="shared" si="2"/>
        <v>1.997496100193067</v>
      </c>
      <c r="G54" s="33">
        <f t="shared" si="0"/>
        <v>0.6907341514467625</v>
      </c>
      <c r="H54" s="33">
        <f t="shared" si="1"/>
        <v>0.7556527747030373</v>
      </c>
      <c r="I54" s="33">
        <f t="shared" si="3"/>
        <v>0.14435796451305882</v>
      </c>
      <c r="J54" s="33">
        <f t="shared" si="4"/>
        <v>1.0764722972567775</v>
      </c>
      <c r="K54" s="5">
        <f t="shared" si="5"/>
        <v>4.66</v>
      </c>
    </row>
    <row r="55" spans="1:11" ht="27" customHeight="1">
      <c r="A55" s="2" t="s">
        <v>98</v>
      </c>
      <c r="B55" s="2" t="s">
        <v>99</v>
      </c>
      <c r="C55" s="2">
        <v>0.45</v>
      </c>
      <c r="D55" s="2" t="s">
        <v>32</v>
      </c>
      <c r="E55" s="2">
        <v>3</v>
      </c>
      <c r="F55" s="33">
        <f t="shared" si="2"/>
        <v>1.9540722719280006</v>
      </c>
      <c r="G55" s="33">
        <f t="shared" si="0"/>
        <v>0.6757181916327026</v>
      </c>
      <c r="H55" s="33">
        <f t="shared" si="1"/>
        <v>0.7392255404703627</v>
      </c>
      <c r="I55" s="33">
        <f t="shared" si="3"/>
        <v>0.14121974789320976</v>
      </c>
      <c r="J55" s="33">
        <f t="shared" si="4"/>
        <v>1.0530707255772827</v>
      </c>
      <c r="K55" s="5">
        <f t="shared" si="5"/>
        <v>4.56</v>
      </c>
    </row>
    <row r="56" spans="1:11" ht="28.5" customHeight="1">
      <c r="A56" s="2" t="s">
        <v>100</v>
      </c>
      <c r="B56" s="2" t="s">
        <v>101</v>
      </c>
      <c r="C56" s="2">
        <v>0.5</v>
      </c>
      <c r="D56" s="2" t="s">
        <v>32</v>
      </c>
      <c r="E56" s="2">
        <v>3</v>
      </c>
      <c r="F56" s="33">
        <f t="shared" si="2"/>
        <v>2.1711914132533336</v>
      </c>
      <c r="G56" s="33">
        <f t="shared" si="0"/>
        <v>0.7507979907030028</v>
      </c>
      <c r="H56" s="33">
        <f t="shared" si="1"/>
        <v>0.8213617116337362</v>
      </c>
      <c r="I56" s="33">
        <f t="shared" si="3"/>
        <v>0.15691083099245526</v>
      </c>
      <c r="J56" s="33">
        <f t="shared" si="4"/>
        <v>1.1700785839747583</v>
      </c>
      <c r="K56" s="5">
        <f t="shared" si="5"/>
        <v>5.07</v>
      </c>
    </row>
    <row r="57" spans="1:11" ht="15">
      <c r="A57" s="2" t="s">
        <v>102</v>
      </c>
      <c r="B57" s="2" t="s">
        <v>103</v>
      </c>
      <c r="C57" s="2">
        <v>0.03</v>
      </c>
      <c r="D57" s="2" t="s">
        <v>46</v>
      </c>
      <c r="E57" s="2">
        <v>2</v>
      </c>
      <c r="F57" s="33">
        <f>(($C$6*$C$9*$C$21/$C$7*C57)*(1+$C$10+$C$11))*(1+$C$12+$D$14+$C$15)*(1+$C$16)+($C$6*$C$20/$C$7*C57)</f>
        <v>0.11225857212031999</v>
      </c>
      <c r="G57" s="33">
        <f t="shared" si="0"/>
        <v>0.03881901423920665</v>
      </c>
      <c r="H57" s="33">
        <f t="shared" si="1"/>
        <v>0.042467417833117055</v>
      </c>
      <c r="I57" s="33">
        <f t="shared" si="3"/>
        <v>0.00811286638750658</v>
      </c>
      <c r="J57" s="33">
        <f t="shared" si="4"/>
        <v>0.06049736117404508</v>
      </c>
      <c r="K57" s="5">
        <f t="shared" si="5"/>
        <v>0.26</v>
      </c>
    </row>
    <row r="58" spans="1:11" ht="15">
      <c r="A58" s="2" t="s">
        <v>104</v>
      </c>
      <c r="B58" s="2" t="s">
        <v>105</v>
      </c>
      <c r="C58" s="2">
        <v>0.2</v>
      </c>
      <c r="D58" s="2" t="s">
        <v>46</v>
      </c>
      <c r="E58" s="2">
        <v>2</v>
      </c>
      <c r="F58" s="33">
        <f>(($C$6*$C$9*$C$21/$C$7*C58)*(1+$C$10+$C$11))*(1+$C$12+$D$14+$C$15)*(1+$C$16)+($C$6*$C$20/$C$7*C58)</f>
        <v>0.7483904808021333</v>
      </c>
      <c r="G58" s="33">
        <f t="shared" si="0"/>
        <v>0.2587934282613777</v>
      </c>
      <c r="H58" s="33">
        <f t="shared" si="1"/>
        <v>0.28311611888744703</v>
      </c>
      <c r="I58" s="33">
        <f t="shared" si="3"/>
        <v>0.05408577591671054</v>
      </c>
      <c r="J58" s="33">
        <f t="shared" si="4"/>
        <v>0.4033157411603006</v>
      </c>
      <c r="K58" s="5">
        <f t="shared" si="5"/>
        <v>1.75</v>
      </c>
    </row>
    <row r="59" spans="1:11" ht="27" customHeight="1">
      <c r="A59" s="2" t="s">
        <v>106</v>
      </c>
      <c r="B59" s="2" t="s">
        <v>107</v>
      </c>
      <c r="C59" s="2">
        <v>0.3</v>
      </c>
      <c r="D59" s="2" t="s">
        <v>32</v>
      </c>
      <c r="E59" s="2">
        <v>4</v>
      </c>
      <c r="F59" s="33">
        <f>(($C$6*$E$9*$C$21/$C$7*C59)*(1+$C$10+$C$11))*(1+$C$12+$D$14+$C$15)*(1+$C$16)+($C$6*$C$20/$C$7*C59)</f>
        <v>1.5112854157664002</v>
      </c>
      <c r="G59" s="33">
        <f t="shared" si="0"/>
        <v>0.5226024967720212</v>
      </c>
      <c r="H59" s="33">
        <f t="shared" si="1"/>
        <v>0.5717192727844292</v>
      </c>
      <c r="I59" s="33">
        <f t="shared" si="3"/>
        <v>0.10921978090331322</v>
      </c>
      <c r="J59" s="33">
        <f t="shared" si="4"/>
        <v>0.814448089867849</v>
      </c>
      <c r="K59" s="5">
        <f t="shared" si="5"/>
        <v>3.53</v>
      </c>
    </row>
    <row r="60" spans="1:11" ht="15">
      <c r="A60" s="2" t="s">
        <v>108</v>
      </c>
      <c r="B60" s="2" t="s">
        <v>109</v>
      </c>
      <c r="C60" s="2">
        <v>0.55</v>
      </c>
      <c r="D60" s="2" t="s">
        <v>32</v>
      </c>
      <c r="E60" s="2">
        <v>4</v>
      </c>
      <c r="F60" s="33">
        <f>(($C$6*$E$9*$C$21/$C$7*C60)*(1+$C$10+$C$11))*(1+$C$12+$D$14+$C$15)*(1+$C$16)+($C$6*$C$20/$C$7*C60)</f>
        <v>2.7706899289050675</v>
      </c>
      <c r="G60" s="33">
        <f t="shared" si="0"/>
        <v>0.9581045774153724</v>
      </c>
      <c r="H60" s="33">
        <f t="shared" si="1"/>
        <v>1.048152000104787</v>
      </c>
      <c r="I60" s="33">
        <f t="shared" si="3"/>
        <v>0.2002362649894076</v>
      </c>
      <c r="J60" s="33">
        <f t="shared" si="4"/>
        <v>1.4931548314243903</v>
      </c>
      <c r="K60" s="5">
        <f t="shared" si="5"/>
        <v>6.47</v>
      </c>
    </row>
    <row r="61" spans="1:11" ht="15.75" customHeight="1">
      <c r="A61" s="2" t="s">
        <v>110</v>
      </c>
      <c r="B61" s="2" t="s">
        <v>111</v>
      </c>
      <c r="C61" s="2">
        <v>4.2</v>
      </c>
      <c r="D61" s="2" t="s">
        <v>32</v>
      </c>
      <c r="E61" s="2">
        <v>4</v>
      </c>
      <c r="F61" s="33">
        <f>(($C$6*$E$9*$C$21/$C$7*C61)*(1+$C$10+$C$11))*(1+$C$12+$D$14+$C$15)*(1+$C$16)+($C$6*$C$20/$C$7*C61)</f>
        <v>21.157995820729603</v>
      </c>
      <c r="G61" s="33">
        <f t="shared" si="0"/>
        <v>7.3164349548082965</v>
      </c>
      <c r="H61" s="33">
        <f t="shared" si="1"/>
        <v>8.004069818982009</v>
      </c>
      <c r="I61" s="33">
        <f t="shared" si="3"/>
        <v>1.5290769326463851</v>
      </c>
      <c r="J61" s="33">
        <f t="shared" si="4"/>
        <v>11.402273258149886</v>
      </c>
      <c r="K61" s="5">
        <f t="shared" si="5"/>
        <v>49.41</v>
      </c>
    </row>
    <row r="62" spans="1:11" ht="15">
      <c r="A62" s="2" t="s">
        <v>112</v>
      </c>
      <c r="B62" s="2" t="s">
        <v>113</v>
      </c>
      <c r="C62" s="2">
        <v>0.4</v>
      </c>
      <c r="D62" s="2" t="s">
        <v>32</v>
      </c>
      <c r="E62" s="2">
        <v>4</v>
      </c>
      <c r="F62" s="33">
        <f>(($C$6*$E$9*$C$21/$C$7*C62)*(1+$C$10+$C$11))*(1+$C$12+$D$14+$C$15)*(1+$C$16)+($C$6*$C$20/$C$7*C62)</f>
        <v>2.015047221021867</v>
      </c>
      <c r="G62" s="33">
        <f t="shared" si="0"/>
        <v>0.6968033290293616</v>
      </c>
      <c r="H62" s="33">
        <f t="shared" si="1"/>
        <v>0.7622923637125724</v>
      </c>
      <c r="I62" s="33">
        <f t="shared" si="3"/>
        <v>0.14562637453775099</v>
      </c>
      <c r="J62" s="33">
        <f t="shared" si="4"/>
        <v>1.0859307864904657</v>
      </c>
      <c r="K62" s="5">
        <f t="shared" si="5"/>
        <v>4.71</v>
      </c>
    </row>
    <row r="63" spans="1:11" ht="15">
      <c r="A63" s="2" t="s">
        <v>451</v>
      </c>
      <c r="B63" s="2" t="s">
        <v>448</v>
      </c>
      <c r="C63" s="2">
        <v>0.099</v>
      </c>
      <c r="D63" s="2" t="s">
        <v>32</v>
      </c>
      <c r="E63" s="2">
        <v>3</v>
      </c>
      <c r="F63" s="33">
        <f t="shared" si="2"/>
        <v>0.42989589982416004</v>
      </c>
      <c r="G63" s="33">
        <f aca="true" t="shared" si="7" ref="G63:G77">F63*$C$17</f>
        <v>0.14865800215919453</v>
      </c>
      <c r="H63" s="33">
        <f aca="true" t="shared" si="8" ref="H63:H77">F63*$C$18</f>
        <v>0.16262961890347977</v>
      </c>
      <c r="I63" s="33">
        <f t="shared" si="3"/>
        <v>0.03106834453650614</v>
      </c>
      <c r="J63" s="33">
        <f t="shared" si="4"/>
        <v>0.2316755596270021</v>
      </c>
      <c r="K63" s="5">
        <f t="shared" si="5"/>
        <v>1</v>
      </c>
    </row>
    <row r="64" spans="1:11" ht="15">
      <c r="A64" s="2" t="s">
        <v>452</v>
      </c>
      <c r="B64" s="2" t="s">
        <v>449</v>
      </c>
      <c r="C64" s="2">
        <v>0.078</v>
      </c>
      <c r="D64" s="2" t="s">
        <v>32</v>
      </c>
      <c r="E64" s="2">
        <v>3</v>
      </c>
      <c r="F64" s="33">
        <f t="shared" si="2"/>
        <v>0.33870586046752005</v>
      </c>
      <c r="G64" s="33">
        <f t="shared" si="7"/>
        <v>0.11712448654966844</v>
      </c>
      <c r="H64" s="33">
        <f t="shared" si="8"/>
        <v>0.12813242701486285</v>
      </c>
      <c r="I64" s="33">
        <f t="shared" si="3"/>
        <v>0.024478089634823022</v>
      </c>
      <c r="J64" s="33">
        <f t="shared" si="4"/>
        <v>0.1825322591000623</v>
      </c>
      <c r="K64" s="5">
        <f t="shared" si="5"/>
        <v>0.79</v>
      </c>
    </row>
    <row r="65" spans="1:11" ht="16.5" customHeight="1">
      <c r="A65" s="2" t="s">
        <v>453</v>
      </c>
      <c r="B65" s="2" t="s">
        <v>450</v>
      </c>
      <c r="C65" s="2">
        <v>0.23</v>
      </c>
      <c r="D65" s="2" t="s">
        <v>32</v>
      </c>
      <c r="E65" s="2">
        <v>4</v>
      </c>
      <c r="F65" s="33">
        <f>(($C$6*$E$9*$C$21/$C$7*C65)*(1+$C$10+$C$11))*(1+$C$12+$D$14+$C$15)*(1+$C$16)+($C$6*$C$20/$C$7*C65)</f>
        <v>1.1586521520875734</v>
      </c>
      <c r="G65" s="33">
        <f t="shared" si="7"/>
        <v>0.4006619141918829</v>
      </c>
      <c r="H65" s="33">
        <f t="shared" si="8"/>
        <v>0.4383181091347291</v>
      </c>
      <c r="I65" s="33">
        <f t="shared" si="3"/>
        <v>0.08373516535920679</v>
      </c>
      <c r="J65" s="33">
        <f t="shared" si="4"/>
        <v>0.6244102022320176</v>
      </c>
      <c r="K65" s="5">
        <f t="shared" si="5"/>
        <v>2.71</v>
      </c>
    </row>
    <row r="66" spans="1:11" ht="16.5" customHeight="1">
      <c r="A66" s="2" t="s">
        <v>454</v>
      </c>
      <c r="B66" s="2" t="s">
        <v>455</v>
      </c>
      <c r="C66" s="2">
        <v>0.08</v>
      </c>
      <c r="D66" s="2" t="s">
        <v>89</v>
      </c>
      <c r="E66" s="2">
        <v>3</v>
      </c>
      <c r="F66" s="33">
        <f t="shared" si="2"/>
        <v>0.3473906261205334</v>
      </c>
      <c r="G66" s="33">
        <f t="shared" si="7"/>
        <v>0.12012767851248045</v>
      </c>
      <c r="H66" s="33">
        <f t="shared" si="8"/>
        <v>0.1314178738613978</v>
      </c>
      <c r="I66" s="33">
        <f t="shared" si="3"/>
        <v>0.025105732958792842</v>
      </c>
      <c r="J66" s="33">
        <f t="shared" si="4"/>
        <v>0.18721257343596132</v>
      </c>
      <c r="K66" s="5">
        <f t="shared" si="5"/>
        <v>0.81</v>
      </c>
    </row>
    <row r="67" spans="1:11" ht="18" customHeight="1">
      <c r="A67" s="2" t="s">
        <v>460</v>
      </c>
      <c r="B67" s="2" t="s">
        <v>456</v>
      </c>
      <c r="C67" s="2">
        <v>0.28</v>
      </c>
      <c r="D67" s="2" t="s">
        <v>32</v>
      </c>
      <c r="E67" s="2">
        <v>2</v>
      </c>
      <c r="F67" s="33">
        <f>(($C$6*$C$9*$C$21/$C$7*C67)*(1+$C$10+$C$11))*(1+$C$12+$D$14+$C$15)*(1+$C$16)+($C$6*$C$20/$C$7*C67)</f>
        <v>1.047746673122987</v>
      </c>
      <c r="G67" s="33">
        <f t="shared" si="7"/>
        <v>0.3623107995659289</v>
      </c>
      <c r="H67" s="33">
        <f t="shared" si="8"/>
        <v>0.396362566442426</v>
      </c>
      <c r="I67" s="33">
        <f t="shared" si="3"/>
        <v>0.07572008628339479</v>
      </c>
      <c r="J67" s="33">
        <f t="shared" si="4"/>
        <v>0.564642037624421</v>
      </c>
      <c r="K67" s="5">
        <f t="shared" si="5"/>
        <v>2.45</v>
      </c>
    </row>
    <row r="68" spans="1:11" ht="16.5" customHeight="1">
      <c r="A68" s="2" t="s">
        <v>461</v>
      </c>
      <c r="B68" s="2" t="s">
        <v>457</v>
      </c>
      <c r="C68" s="2">
        <v>0.34</v>
      </c>
      <c r="D68" s="2" t="s">
        <v>32</v>
      </c>
      <c r="E68" s="2">
        <v>4</v>
      </c>
      <c r="F68" s="33">
        <f>(($C$6*$E$9*$C$21/$C$7*C68)*(1+$C$10+$C$11))*(1+$C$12+$D$14+$C$15)*(1+$C$16)+($C$6*$C$20/$C$7*C68)</f>
        <v>1.712790137868587</v>
      </c>
      <c r="G68" s="33">
        <f t="shared" si="7"/>
        <v>0.5922828296749574</v>
      </c>
      <c r="H68" s="33">
        <f t="shared" si="8"/>
        <v>0.6479485091556865</v>
      </c>
      <c r="I68" s="33">
        <f t="shared" si="3"/>
        <v>0.12378241835708832</v>
      </c>
      <c r="J68" s="33">
        <f t="shared" si="4"/>
        <v>0.9230411685168958</v>
      </c>
      <c r="K68" s="5">
        <f t="shared" si="5"/>
        <v>4</v>
      </c>
    </row>
    <row r="69" spans="1:11" ht="16.5" customHeight="1">
      <c r="A69" s="2" t="s">
        <v>462</v>
      </c>
      <c r="B69" s="2" t="s">
        <v>458</v>
      </c>
      <c r="C69" s="2">
        <v>0.4</v>
      </c>
      <c r="D69" s="2" t="s">
        <v>32</v>
      </c>
      <c r="E69" s="2">
        <v>4</v>
      </c>
      <c r="F69" s="33">
        <f>(($C$6*$E$9*$C$21/$C$7*C69)*(1+$C$10+$C$11))*(1+$C$12+$D$14+$C$15)*(1+$C$16)+($C$6*$C$20/$C$7*C69)</f>
        <v>2.015047221021867</v>
      </c>
      <c r="G69" s="33">
        <f t="shared" si="7"/>
        <v>0.6968033290293616</v>
      </c>
      <c r="H69" s="33">
        <f t="shared" si="8"/>
        <v>0.7622923637125724</v>
      </c>
      <c r="I69" s="33">
        <f t="shared" si="3"/>
        <v>0.14562637453775099</v>
      </c>
      <c r="J69" s="33">
        <f t="shared" si="4"/>
        <v>1.0859307864904657</v>
      </c>
      <c r="K69" s="5">
        <f t="shared" si="5"/>
        <v>4.71</v>
      </c>
    </row>
    <row r="70" spans="1:11" ht="26.25" customHeight="1">
      <c r="A70" s="2" t="s">
        <v>466</v>
      </c>
      <c r="B70" s="2" t="s">
        <v>459</v>
      </c>
      <c r="C70" s="2">
        <v>0.47</v>
      </c>
      <c r="D70" s="2" t="s">
        <v>32</v>
      </c>
      <c r="E70" s="2">
        <v>3</v>
      </c>
      <c r="F70" s="33">
        <f t="shared" si="2"/>
        <v>2.040919928458133</v>
      </c>
      <c r="G70" s="33">
        <f t="shared" si="7"/>
        <v>0.7057501112608224</v>
      </c>
      <c r="H70" s="33">
        <f t="shared" si="8"/>
        <v>0.7720800089357118</v>
      </c>
      <c r="I70" s="33">
        <f t="shared" si="3"/>
        <v>0.1474961811329079</v>
      </c>
      <c r="J70" s="33">
        <f t="shared" si="4"/>
        <v>1.0998738689362726</v>
      </c>
      <c r="K70" s="5">
        <f t="shared" si="5"/>
        <v>4.77</v>
      </c>
    </row>
    <row r="71" spans="1:11" ht="16.5" customHeight="1">
      <c r="A71" s="2" t="s">
        <v>467</v>
      </c>
      <c r="B71" s="2" t="s">
        <v>463</v>
      </c>
      <c r="C71" s="2">
        <v>0.45</v>
      </c>
      <c r="D71" s="2" t="s">
        <v>89</v>
      </c>
      <c r="E71" s="2">
        <v>3</v>
      </c>
      <c r="F71" s="33">
        <f t="shared" si="2"/>
        <v>1.9540722719280006</v>
      </c>
      <c r="G71" s="33">
        <f t="shared" si="7"/>
        <v>0.6757181916327026</v>
      </c>
      <c r="H71" s="33">
        <f t="shared" si="8"/>
        <v>0.7392255404703627</v>
      </c>
      <c r="I71" s="33">
        <f t="shared" si="3"/>
        <v>0.14121974789320976</v>
      </c>
      <c r="J71" s="33">
        <f t="shared" si="4"/>
        <v>1.0530707255772827</v>
      </c>
      <c r="K71" s="5">
        <f t="shared" si="5"/>
        <v>4.56</v>
      </c>
    </row>
    <row r="72" spans="1:11" ht="18.75" customHeight="1">
      <c r="A72" s="2" t="s">
        <v>468</v>
      </c>
      <c r="B72" s="2" t="s">
        <v>464</v>
      </c>
      <c r="C72" s="2">
        <v>0.35</v>
      </c>
      <c r="D72" s="2" t="s">
        <v>89</v>
      </c>
      <c r="E72" s="2">
        <v>3</v>
      </c>
      <c r="F72" s="33">
        <f t="shared" si="2"/>
        <v>1.5198339892773334</v>
      </c>
      <c r="G72" s="33">
        <f t="shared" si="7"/>
        <v>0.5255585934921019</v>
      </c>
      <c r="H72" s="33">
        <f t="shared" si="8"/>
        <v>0.5749531981436152</v>
      </c>
      <c r="I72" s="33">
        <f t="shared" si="3"/>
        <v>0.10983758169471866</v>
      </c>
      <c r="J72" s="33">
        <f t="shared" si="4"/>
        <v>0.8190550087823306</v>
      </c>
      <c r="K72" s="5">
        <f t="shared" si="5"/>
        <v>3.55</v>
      </c>
    </row>
    <row r="73" spans="1:11" ht="30.75" customHeight="1">
      <c r="A73" s="2" t="s">
        <v>469</v>
      </c>
      <c r="B73" s="3" t="s">
        <v>465</v>
      </c>
      <c r="C73" s="2">
        <v>0.53</v>
      </c>
      <c r="D73" s="2" t="s">
        <v>32</v>
      </c>
      <c r="E73" s="2">
        <v>3</v>
      </c>
      <c r="F73" s="33">
        <f t="shared" si="2"/>
        <v>2.301462898048534</v>
      </c>
      <c r="G73" s="33">
        <f t="shared" si="7"/>
        <v>0.795845870145183</v>
      </c>
      <c r="H73" s="33">
        <f t="shared" si="8"/>
        <v>0.8706434143317605</v>
      </c>
      <c r="I73" s="33">
        <f t="shared" si="3"/>
        <v>0.1663254808520026</v>
      </c>
      <c r="J73" s="33">
        <f t="shared" si="4"/>
        <v>1.240283299013244</v>
      </c>
      <c r="K73" s="5">
        <f t="shared" si="5"/>
        <v>5.37</v>
      </c>
    </row>
    <row r="74" spans="1:11" ht="30" customHeight="1">
      <c r="A74" s="2" t="s">
        <v>471</v>
      </c>
      <c r="B74" s="2" t="s">
        <v>470</v>
      </c>
      <c r="C74" s="2">
        <v>0.58</v>
      </c>
      <c r="D74" s="2" t="s">
        <v>32</v>
      </c>
      <c r="E74" s="2">
        <v>3</v>
      </c>
      <c r="F74" s="33">
        <f t="shared" si="2"/>
        <v>2.5185820393738667</v>
      </c>
      <c r="G74" s="33">
        <f t="shared" si="7"/>
        <v>0.8709256692154831</v>
      </c>
      <c r="H74" s="33">
        <f t="shared" si="8"/>
        <v>0.9527795854951339</v>
      </c>
      <c r="I74" s="33">
        <f t="shared" si="3"/>
        <v>0.18201656395124807</v>
      </c>
      <c r="J74" s="33">
        <f t="shared" si="4"/>
        <v>1.3572911574107196</v>
      </c>
      <c r="K74" s="5">
        <f t="shared" si="5"/>
        <v>5.88</v>
      </c>
    </row>
    <row r="75" spans="1:11" ht="30.75" customHeight="1">
      <c r="A75" s="2" t="s">
        <v>472</v>
      </c>
      <c r="B75" s="2" t="s">
        <v>473</v>
      </c>
      <c r="C75" s="2">
        <v>0.63</v>
      </c>
      <c r="D75" s="2" t="s">
        <v>32</v>
      </c>
      <c r="E75" s="2">
        <v>3</v>
      </c>
      <c r="F75" s="33">
        <f t="shared" si="2"/>
        <v>2.7357011806992007</v>
      </c>
      <c r="G75" s="33">
        <f t="shared" si="7"/>
        <v>0.9460054682857836</v>
      </c>
      <c r="H75" s="33">
        <f t="shared" si="8"/>
        <v>1.0349157566585077</v>
      </c>
      <c r="I75" s="33">
        <f t="shared" si="3"/>
        <v>0.19770764705049365</v>
      </c>
      <c r="J75" s="33">
        <f t="shared" si="4"/>
        <v>1.4742990158081954</v>
      </c>
      <c r="K75" s="5">
        <f t="shared" si="5"/>
        <v>6.39</v>
      </c>
    </row>
    <row r="76" spans="1:11" ht="30" customHeight="1">
      <c r="A76" s="2" t="s">
        <v>476</v>
      </c>
      <c r="B76" s="2" t="s">
        <v>475</v>
      </c>
      <c r="C76" s="2">
        <v>0.72</v>
      </c>
      <c r="D76" s="2" t="s">
        <v>32</v>
      </c>
      <c r="E76" s="2">
        <v>3</v>
      </c>
      <c r="F76" s="33">
        <f t="shared" si="2"/>
        <v>3.1265156350848007</v>
      </c>
      <c r="G76" s="33">
        <f t="shared" si="7"/>
        <v>1.081149106612324</v>
      </c>
      <c r="H76" s="33">
        <f t="shared" si="8"/>
        <v>1.1827608647525802</v>
      </c>
      <c r="I76" s="33">
        <f t="shared" si="3"/>
        <v>0.22595159662913558</v>
      </c>
      <c r="J76" s="33">
        <f t="shared" si="4"/>
        <v>1.6849131609236523</v>
      </c>
      <c r="K76" s="5">
        <f t="shared" si="5"/>
        <v>7.3</v>
      </c>
    </row>
    <row r="77" spans="1:11" ht="17.25" customHeight="1">
      <c r="A77" s="2" t="s">
        <v>474</v>
      </c>
      <c r="B77" s="2" t="s">
        <v>477</v>
      </c>
      <c r="C77" s="2">
        <v>1.09</v>
      </c>
      <c r="D77" s="2" t="s">
        <v>32</v>
      </c>
      <c r="E77" s="2">
        <v>3</v>
      </c>
      <c r="F77" s="33">
        <f t="shared" si="2"/>
        <v>4.733197280892267</v>
      </c>
      <c r="G77" s="33">
        <f t="shared" si="7"/>
        <v>1.6367396197325461</v>
      </c>
      <c r="H77" s="33">
        <f t="shared" si="8"/>
        <v>1.790568531361545</v>
      </c>
      <c r="I77" s="33">
        <f t="shared" si="3"/>
        <v>0.3420656115635524</v>
      </c>
      <c r="J77" s="33">
        <f t="shared" si="4"/>
        <v>2.5507713130649727</v>
      </c>
      <c r="K77" s="5">
        <f t="shared" si="5"/>
        <v>11.05</v>
      </c>
    </row>
    <row r="78" spans="1:11" ht="30.75" customHeight="1">
      <c r="A78" s="2" t="s">
        <v>479</v>
      </c>
      <c r="B78" s="2" t="s">
        <v>478</v>
      </c>
      <c r="C78" s="2"/>
      <c r="D78" s="2" t="s">
        <v>32</v>
      </c>
      <c r="E78" s="2">
        <v>4</v>
      </c>
      <c r="F78" s="33">
        <f>(($C$6*$E$9*$C$21/$C$7*C78)*(1+$C$10+$C$11))*(1+$C$12+$D$14+$C$15)*(1+$C$16)+($C$6*$C$20/$C$7*C78)</f>
        <v>0</v>
      </c>
      <c r="G78" s="33"/>
      <c r="H78" s="33"/>
      <c r="I78" s="33">
        <f t="shared" si="3"/>
        <v>0</v>
      </c>
      <c r="J78" s="33">
        <f t="shared" si="4"/>
        <v>0</v>
      </c>
      <c r="K78" s="5">
        <f t="shared" si="5"/>
        <v>0</v>
      </c>
    </row>
    <row r="79" spans="1:11" ht="15">
      <c r="A79" s="2" t="s">
        <v>1274</v>
      </c>
      <c r="B79" s="2">
        <v>1</v>
      </c>
      <c r="C79" s="2">
        <v>1.46</v>
      </c>
      <c r="D79" s="2"/>
      <c r="E79" s="2"/>
      <c r="F79" s="33">
        <f>(($C$6*$E$9*$C$21/$C$7*C79)*(1+$C$10+$C$11))*(1+$C$12+$D$14+$C$15)*(1+$C$16)+($C$6*$C$20/$C$7*C79)</f>
        <v>7.354922356729813</v>
      </c>
      <c r="G79" s="33">
        <f aca="true" t="shared" si="9" ref="G79:G84">F79*$C$17</f>
        <v>2.5433321509571694</v>
      </c>
      <c r="H79" s="33">
        <f aca="true" t="shared" si="10" ref="H79:H84">F79*$C$18</f>
        <v>2.7823671275508883</v>
      </c>
      <c r="I79" s="33">
        <f t="shared" si="3"/>
        <v>0.5315362670627909</v>
      </c>
      <c r="J79" s="33">
        <f t="shared" si="4"/>
        <v>3.963647370690198</v>
      </c>
      <c r="K79" s="5">
        <f t="shared" si="5"/>
        <v>17.18</v>
      </c>
    </row>
    <row r="80" spans="1:11" ht="15">
      <c r="A80" s="2" t="s">
        <v>1275</v>
      </c>
      <c r="B80" s="2">
        <v>2</v>
      </c>
      <c r="C80" s="2">
        <v>1.75</v>
      </c>
      <c r="D80" s="2"/>
      <c r="E80" s="2"/>
      <c r="F80" s="33">
        <f>(($C$6*$E$9*$C$21/$C$7*C80)*(1+$C$10+$C$11))*(1+$C$12+$D$14+$C$15)*(1+$C$16)+($C$6*$C$20/$C$7*C80)</f>
        <v>8.815831591970667</v>
      </c>
      <c r="G80" s="33">
        <f t="shared" si="9"/>
        <v>3.048514564503457</v>
      </c>
      <c r="H80" s="33">
        <f t="shared" si="10"/>
        <v>3.335029091242504</v>
      </c>
      <c r="I80" s="33">
        <f t="shared" si="3"/>
        <v>0.6371153886026604</v>
      </c>
      <c r="J80" s="33">
        <f t="shared" si="4"/>
        <v>4.750947190895786</v>
      </c>
      <c r="K80" s="5">
        <f t="shared" si="5"/>
        <v>20.59</v>
      </c>
    </row>
    <row r="81" spans="1:11" ht="15">
      <c r="A81" s="2" t="s">
        <v>1276</v>
      </c>
      <c r="B81" s="2">
        <v>3</v>
      </c>
      <c r="C81" s="2">
        <v>2.09</v>
      </c>
      <c r="D81" s="2"/>
      <c r="E81" s="2"/>
      <c r="F81" s="33">
        <f>(($C$6*$E$9*$C$21/$C$7*C81)*(1+$C$10+$C$11))*(1+$C$12+$D$14+$C$15)*(1+$C$16)+($C$6*$C$20/$C$7*C81)</f>
        <v>10.528621729839253</v>
      </c>
      <c r="G81" s="33">
        <f t="shared" si="9"/>
        <v>3.6407973941784135</v>
      </c>
      <c r="H81" s="33">
        <f t="shared" si="10"/>
        <v>3.98297760039819</v>
      </c>
      <c r="I81" s="33">
        <f t="shared" si="3"/>
        <v>0.7608978069597486</v>
      </c>
      <c r="J81" s="33">
        <f t="shared" si="4"/>
        <v>5.673988359412681</v>
      </c>
      <c r="K81" s="5">
        <f t="shared" si="5"/>
        <v>24.59</v>
      </c>
    </row>
    <row r="82" spans="1:11" ht="27.75" customHeight="1">
      <c r="A82" s="2" t="s">
        <v>480</v>
      </c>
      <c r="B82" s="2" t="s">
        <v>1133</v>
      </c>
      <c r="C82" s="2">
        <v>1.03</v>
      </c>
      <c r="D82" s="2" t="s">
        <v>32</v>
      </c>
      <c r="E82" s="2">
        <v>4</v>
      </c>
      <c r="F82" s="33">
        <f>(($C$6*$E$9*$C$21/$C$7*C82)*(1+$C$10+$C$11))*(1+$C$12+$D$14+$C$15)*(1+$C$16)+($C$6*$C$20/$C$7*C82)</f>
        <v>5.188746594131308</v>
      </c>
      <c r="G82" s="33">
        <f t="shared" si="9"/>
        <v>1.7942685722506062</v>
      </c>
      <c r="H82" s="33">
        <f t="shared" si="10"/>
        <v>1.962902836559874</v>
      </c>
      <c r="I82" s="33">
        <f t="shared" si="3"/>
        <v>0.3749879144347088</v>
      </c>
      <c r="J82" s="33">
        <f t="shared" si="4"/>
        <v>2.796271775212949</v>
      </c>
      <c r="K82" s="5">
        <f t="shared" si="5"/>
        <v>12.12</v>
      </c>
    </row>
    <row r="83" spans="1:11" ht="18.75" customHeight="1">
      <c r="A83" s="2" t="s">
        <v>481</v>
      </c>
      <c r="B83" s="2" t="s">
        <v>1134</v>
      </c>
      <c r="C83" s="2">
        <v>0.47</v>
      </c>
      <c r="D83" s="2" t="s">
        <v>32</v>
      </c>
      <c r="E83" s="2">
        <v>3</v>
      </c>
      <c r="F83" s="33">
        <f t="shared" si="2"/>
        <v>2.040919928458133</v>
      </c>
      <c r="G83" s="33">
        <f t="shared" si="9"/>
        <v>0.7057501112608224</v>
      </c>
      <c r="H83" s="33">
        <f t="shared" si="10"/>
        <v>0.7720800089357118</v>
      </c>
      <c r="I83" s="33">
        <f t="shared" si="3"/>
        <v>0.1474961811329079</v>
      </c>
      <c r="J83" s="33">
        <f t="shared" si="4"/>
        <v>1.0998738689362726</v>
      </c>
      <c r="K83" s="5">
        <f t="shared" si="5"/>
        <v>4.77</v>
      </c>
    </row>
    <row r="84" spans="1:11" ht="18.75" customHeight="1">
      <c r="A84" s="2" t="s">
        <v>1208</v>
      </c>
      <c r="B84" s="2" t="s">
        <v>1209</v>
      </c>
      <c r="C84" s="2">
        <v>0.12</v>
      </c>
      <c r="D84" s="2" t="s">
        <v>1210</v>
      </c>
      <c r="E84" s="2">
        <v>3</v>
      </c>
      <c r="F84" s="33">
        <f t="shared" si="2"/>
        <v>0.5210859391808002</v>
      </c>
      <c r="G84" s="33">
        <f t="shared" si="9"/>
        <v>0.1801915177687207</v>
      </c>
      <c r="H84" s="33">
        <f t="shared" si="10"/>
        <v>0.1971268107920967</v>
      </c>
      <c r="I84" s="33">
        <f t="shared" si="3"/>
        <v>0.037658599438189264</v>
      </c>
      <c r="J84" s="33">
        <f t="shared" si="4"/>
        <v>0.28081886015394203</v>
      </c>
      <c r="K84" s="5">
        <f t="shared" si="5"/>
        <v>1.22</v>
      </c>
    </row>
    <row r="85" spans="1:11" ht="18.75" customHeight="1">
      <c r="A85" s="2" t="s">
        <v>1211</v>
      </c>
      <c r="B85" s="2" t="s">
        <v>1212</v>
      </c>
      <c r="C85" s="2">
        <v>0.52</v>
      </c>
      <c r="D85" s="2" t="s">
        <v>32</v>
      </c>
      <c r="E85" s="2">
        <v>4</v>
      </c>
      <c r="F85" s="33">
        <f>(($C$6*$E$9*$C$21/$C$7*C85)*(1+$C$10+$C$11))*(1+$C$12+$D$14+$C$15)*(1+$C$16)+($C$6*$C$20/$C$7*C85)</f>
        <v>2.6195613873284276</v>
      </c>
      <c r="G85" s="33">
        <f>F85*$C$17</f>
        <v>0.9058443277381703</v>
      </c>
      <c r="H85" s="33">
        <f>F85*$C$18</f>
        <v>0.9909800728263443</v>
      </c>
      <c r="I85" s="33">
        <f t="shared" si="3"/>
        <v>0.1893142868990763</v>
      </c>
      <c r="J85" s="33">
        <f t="shared" si="4"/>
        <v>1.4117100224376056</v>
      </c>
      <c r="K85" s="5">
        <f t="shared" si="5"/>
        <v>6.12</v>
      </c>
    </row>
    <row r="86" spans="1:11" ht="18.75" customHeight="1">
      <c r="A86" s="2" t="s">
        <v>1213</v>
      </c>
      <c r="B86" s="2" t="s">
        <v>1214</v>
      </c>
      <c r="C86" s="2">
        <v>0.11</v>
      </c>
      <c r="D86" s="2" t="s">
        <v>153</v>
      </c>
      <c r="E86" s="2">
        <v>4</v>
      </c>
      <c r="F86" s="33">
        <f>(($C$6*$E$9*$C$21/$C$7*C86)*(1+$C$10+$C$11))*(1+$C$12+$D$14+$C$15)*(1+$C$16)+($C$6*$C$20/$C$7*C86)</f>
        <v>0.5541379857810134</v>
      </c>
      <c r="G86" s="33">
        <f>F86*$C$17</f>
        <v>0.19162091548307442</v>
      </c>
      <c r="H86" s="33">
        <f>F86*$C$18</f>
        <v>0.20963040002095737</v>
      </c>
      <c r="I86" s="33">
        <f t="shared" si="3"/>
        <v>0.04004725299788151</v>
      </c>
      <c r="J86" s="33">
        <f t="shared" si="4"/>
        <v>0.29863096628487795</v>
      </c>
      <c r="K86" s="5">
        <f t="shared" si="5"/>
        <v>1.29</v>
      </c>
    </row>
    <row r="87" spans="1:11" ht="18.75" customHeight="1">
      <c r="A87" s="2" t="s">
        <v>1215</v>
      </c>
      <c r="B87" s="2" t="s">
        <v>1216</v>
      </c>
      <c r="C87" s="2">
        <v>0.024</v>
      </c>
      <c r="D87" s="2" t="s">
        <v>153</v>
      </c>
      <c r="E87" s="2">
        <v>3</v>
      </c>
      <c r="F87" s="33">
        <f t="shared" si="2"/>
        <v>0.10421718783616002</v>
      </c>
      <c r="G87" s="33">
        <f>F87*$C$17</f>
        <v>0.036038303553744135</v>
      </c>
      <c r="H87" s="33">
        <f>F87*$C$18</f>
        <v>0.03942536215841934</v>
      </c>
      <c r="I87" s="33">
        <f t="shared" si="3"/>
        <v>0.007531719887637852</v>
      </c>
      <c r="J87" s="33">
        <f t="shared" si="4"/>
        <v>0.05616377203078839</v>
      </c>
      <c r="K87" s="5">
        <f t="shared" si="5"/>
        <v>0.24</v>
      </c>
    </row>
    <row r="88" spans="1:11" ht="18.75" customHeight="1">
      <c r="A88" s="2" t="s">
        <v>1217</v>
      </c>
      <c r="B88" s="2" t="s">
        <v>1218</v>
      </c>
      <c r="C88" s="2">
        <v>0.152</v>
      </c>
      <c r="D88" s="2" t="s">
        <v>32</v>
      </c>
      <c r="E88" s="2">
        <v>3</v>
      </c>
      <c r="F88" s="33">
        <f t="shared" si="2"/>
        <v>0.6600421896290134</v>
      </c>
      <c r="G88" s="33">
        <f>F88*$C$17</f>
        <v>0.22824258917371282</v>
      </c>
      <c r="H88" s="33">
        <f>F88*$C$18</f>
        <v>0.24969396033665578</v>
      </c>
      <c r="I88" s="33">
        <f t="shared" si="3"/>
        <v>0.04770089262170639</v>
      </c>
      <c r="J88" s="33">
        <f t="shared" si="4"/>
        <v>0.3557038895283265</v>
      </c>
      <c r="K88" s="5">
        <f t="shared" si="5"/>
        <v>1.54</v>
      </c>
    </row>
    <row r="89" spans="1:11" ht="18.75" customHeight="1">
      <c r="A89" s="2" t="s">
        <v>1219</v>
      </c>
      <c r="B89" s="2" t="s">
        <v>1220</v>
      </c>
      <c r="C89" s="2">
        <v>0.07</v>
      </c>
      <c r="D89" s="2" t="s">
        <v>32</v>
      </c>
      <c r="E89" s="2">
        <v>2</v>
      </c>
      <c r="F89" s="33">
        <f>(($C$6*$C$9*$C$21/$C$7*C89)*(1+$C$10+$C$11))*(1+$C$12+$D$14+$C$15)*(1+$C$16)+($C$6*$C$20/$C$7*C89)</f>
        <v>0.26193666828074674</v>
      </c>
      <c r="G89" s="33">
        <f>F89*$C$17</f>
        <v>0.09057769989148222</v>
      </c>
      <c r="H89" s="33">
        <f>F89*$C$18</f>
        <v>0.0990906416106065</v>
      </c>
      <c r="I89" s="33">
        <f aca="true" t="shared" si="11" ref="I89:I122">(F89+G89)*C$22</f>
        <v>0.018930021570848696</v>
      </c>
      <c r="J89" s="33">
        <f aca="true" t="shared" si="12" ref="J89:J122">(F89+G89+H89+I89)*$C$19</f>
        <v>0.14116050940610525</v>
      </c>
      <c r="K89" s="5">
        <f aca="true" t="shared" si="13" ref="K89:K122">ROUND((F89+G89+H89+J89+I89),2)</f>
        <v>0.61</v>
      </c>
    </row>
    <row r="90" spans="1:11" ht="18.75" customHeight="1">
      <c r="A90" s="2" t="s">
        <v>1221</v>
      </c>
      <c r="B90" s="2" t="s">
        <v>1222</v>
      </c>
      <c r="C90" s="2"/>
      <c r="D90" s="2"/>
      <c r="E90" s="2"/>
      <c r="F90" s="33">
        <f aca="true" t="shared" si="14" ref="F90:F98">(($C$6*$E$9*$C$21/$C$7*C90)*(1+$C$10+$C$11))*(1+$C$12+$D$14+$C$15)*(1+$C$16)+($C$6*$C$20/$C$7*C90)</f>
        <v>0</v>
      </c>
      <c r="G90" s="33"/>
      <c r="H90" s="33"/>
      <c r="I90" s="33">
        <f t="shared" si="11"/>
        <v>0</v>
      </c>
      <c r="J90" s="33">
        <f t="shared" si="12"/>
        <v>0</v>
      </c>
      <c r="K90" s="5">
        <f t="shared" si="13"/>
        <v>0</v>
      </c>
    </row>
    <row r="91" spans="1:11" ht="18.75" customHeight="1">
      <c r="A91" s="2" t="s">
        <v>1223</v>
      </c>
      <c r="B91" s="2"/>
      <c r="C91" s="2">
        <v>0.59</v>
      </c>
      <c r="D91" s="2" t="s">
        <v>32</v>
      </c>
      <c r="E91" s="2">
        <v>4</v>
      </c>
      <c r="F91" s="33">
        <f t="shared" si="14"/>
        <v>2.9721946510072534</v>
      </c>
      <c r="G91" s="33">
        <f>F91*$C$17</f>
        <v>1.0277849103183083</v>
      </c>
      <c r="H91" s="33">
        <f>F91*$C$18</f>
        <v>1.1243812364760442</v>
      </c>
      <c r="I91" s="33">
        <f t="shared" si="11"/>
        <v>0.21479890244318267</v>
      </c>
      <c r="J91" s="33">
        <f t="shared" si="12"/>
        <v>1.6017479100734364</v>
      </c>
      <c r="K91" s="5">
        <f t="shared" si="13"/>
        <v>6.94</v>
      </c>
    </row>
    <row r="92" spans="1:11" ht="18.75" customHeight="1">
      <c r="A92" s="2" t="s">
        <v>1224</v>
      </c>
      <c r="B92" s="2"/>
      <c r="C92" s="2">
        <v>1.01</v>
      </c>
      <c r="D92" s="2" t="s">
        <v>32</v>
      </c>
      <c r="E92" s="2">
        <v>4</v>
      </c>
      <c r="F92" s="33">
        <f t="shared" si="14"/>
        <v>5.087994233080213</v>
      </c>
      <c r="G92" s="33">
        <f>F92*$C$17</f>
        <v>1.7594284057991376</v>
      </c>
      <c r="H92" s="33">
        <f>F92*$C$18</f>
        <v>1.9247882183742446</v>
      </c>
      <c r="I92" s="33">
        <f t="shared" si="11"/>
        <v>0.36770659570782116</v>
      </c>
      <c r="J92" s="33">
        <f t="shared" si="12"/>
        <v>2.741975235888425</v>
      </c>
      <c r="K92" s="5">
        <f t="shared" si="13"/>
        <v>11.88</v>
      </c>
    </row>
    <row r="93" spans="1:11" ht="18.75" customHeight="1">
      <c r="A93" s="2" t="s">
        <v>1225</v>
      </c>
      <c r="B93" s="2" t="s">
        <v>1226</v>
      </c>
      <c r="C93" s="2"/>
      <c r="D93" s="2"/>
      <c r="E93" s="2"/>
      <c r="F93" s="33">
        <f t="shared" si="14"/>
        <v>0</v>
      </c>
      <c r="G93" s="33"/>
      <c r="H93" s="33"/>
      <c r="I93" s="33">
        <f t="shared" si="11"/>
        <v>0</v>
      </c>
      <c r="J93" s="33">
        <f t="shared" si="12"/>
        <v>0</v>
      </c>
      <c r="K93" s="5">
        <f t="shared" si="13"/>
        <v>0</v>
      </c>
    </row>
    <row r="94" spans="1:11" ht="18.75" customHeight="1">
      <c r="A94" s="2" t="s">
        <v>1223</v>
      </c>
      <c r="B94" s="2"/>
      <c r="C94" s="2">
        <v>0.51</v>
      </c>
      <c r="D94" s="2" t="s">
        <v>32</v>
      </c>
      <c r="E94" s="2">
        <v>4</v>
      </c>
      <c r="F94" s="33">
        <f t="shared" si="14"/>
        <v>2.5691852068028798</v>
      </c>
      <c r="G94" s="33">
        <f aca="true" t="shared" si="15" ref="G94:G109">F94*$C$17</f>
        <v>0.8884242445124358</v>
      </c>
      <c r="H94" s="33">
        <f aca="true" t="shared" si="16" ref="H94:H109">F94*$C$18</f>
        <v>0.9719227637335295</v>
      </c>
      <c r="I94" s="33">
        <f t="shared" si="11"/>
        <v>0.18567362753563244</v>
      </c>
      <c r="J94" s="33">
        <f t="shared" si="12"/>
        <v>1.384561752775343</v>
      </c>
      <c r="K94" s="5">
        <f t="shared" si="13"/>
        <v>6</v>
      </c>
    </row>
    <row r="95" spans="1:11" ht="18.75" customHeight="1">
      <c r="A95" s="2" t="s">
        <v>1224</v>
      </c>
      <c r="B95" s="2"/>
      <c r="C95" s="2">
        <v>0.87</v>
      </c>
      <c r="D95" s="2" t="s">
        <v>32</v>
      </c>
      <c r="E95" s="2">
        <v>4</v>
      </c>
      <c r="F95" s="33">
        <f t="shared" si="14"/>
        <v>4.3827277057225595</v>
      </c>
      <c r="G95" s="33">
        <f t="shared" si="15"/>
        <v>1.515547240638861</v>
      </c>
      <c r="H95" s="33">
        <f t="shared" si="16"/>
        <v>1.6579858910748444</v>
      </c>
      <c r="I95" s="33">
        <f t="shared" si="11"/>
        <v>0.3167373646196083</v>
      </c>
      <c r="J95" s="33">
        <f t="shared" si="12"/>
        <v>2.361899460616762</v>
      </c>
      <c r="K95" s="5">
        <f t="shared" si="13"/>
        <v>10.23</v>
      </c>
    </row>
    <row r="96" spans="1:11" ht="18.75" customHeight="1">
      <c r="A96" s="2" t="s">
        <v>1229</v>
      </c>
      <c r="B96" s="3" t="s">
        <v>1227</v>
      </c>
      <c r="C96" s="2">
        <v>0.27</v>
      </c>
      <c r="D96" s="2" t="s">
        <v>32</v>
      </c>
      <c r="E96" s="2">
        <v>4</v>
      </c>
      <c r="F96" s="33">
        <f t="shared" si="14"/>
        <v>1.3601568741897603</v>
      </c>
      <c r="G96" s="33">
        <f t="shared" si="15"/>
        <v>0.4703422470948191</v>
      </c>
      <c r="H96" s="33">
        <f t="shared" si="16"/>
        <v>0.5145473455059864</v>
      </c>
      <c r="I96" s="33">
        <f t="shared" si="11"/>
        <v>0.09829780281298191</v>
      </c>
      <c r="J96" s="33">
        <f t="shared" si="12"/>
        <v>0.7330032808810643</v>
      </c>
      <c r="K96" s="5">
        <f t="shared" si="13"/>
        <v>3.18</v>
      </c>
    </row>
    <row r="97" spans="1:11" ht="18.75" customHeight="1">
      <c r="A97" s="2" t="s">
        <v>1228</v>
      </c>
      <c r="B97" s="3" t="s">
        <v>1230</v>
      </c>
      <c r="C97" s="2">
        <v>0.23</v>
      </c>
      <c r="D97" s="2" t="s">
        <v>32</v>
      </c>
      <c r="E97" s="2">
        <v>4</v>
      </c>
      <c r="F97" s="33">
        <f t="shared" si="14"/>
        <v>1.1586521520875734</v>
      </c>
      <c r="G97" s="33">
        <f t="shared" si="15"/>
        <v>0.4006619141918829</v>
      </c>
      <c r="H97" s="33">
        <f t="shared" si="16"/>
        <v>0.4383181091347291</v>
      </c>
      <c r="I97" s="33">
        <f t="shared" si="11"/>
        <v>0.08373516535920679</v>
      </c>
      <c r="J97" s="33">
        <f t="shared" si="12"/>
        <v>0.6244102022320176</v>
      </c>
      <c r="K97" s="5">
        <f t="shared" si="13"/>
        <v>2.71</v>
      </c>
    </row>
    <row r="98" spans="1:11" ht="18.75" customHeight="1">
      <c r="A98" s="2" t="s">
        <v>1231</v>
      </c>
      <c r="B98" s="3" t="s">
        <v>1232</v>
      </c>
      <c r="C98" s="2">
        <v>0.42</v>
      </c>
      <c r="D98" s="2" t="s">
        <v>32</v>
      </c>
      <c r="E98" s="2">
        <v>4</v>
      </c>
      <c r="F98" s="33">
        <f t="shared" si="14"/>
        <v>2.1157995820729605</v>
      </c>
      <c r="G98" s="33">
        <f t="shared" si="15"/>
        <v>0.7316434954808297</v>
      </c>
      <c r="H98" s="33">
        <f t="shared" si="16"/>
        <v>0.800406981898201</v>
      </c>
      <c r="I98" s="33">
        <f t="shared" si="11"/>
        <v>0.15290769326463852</v>
      </c>
      <c r="J98" s="33">
        <f t="shared" si="12"/>
        <v>1.1402273258149889</v>
      </c>
      <c r="K98" s="5">
        <f t="shared" si="13"/>
        <v>4.94</v>
      </c>
    </row>
    <row r="99" spans="1:11" ht="18.75" customHeight="1">
      <c r="A99" s="2" t="s">
        <v>1233</v>
      </c>
      <c r="B99" s="3" t="s">
        <v>1234</v>
      </c>
      <c r="C99" s="2">
        <v>0.47</v>
      </c>
      <c r="D99" s="2" t="s">
        <v>32</v>
      </c>
      <c r="E99" s="2">
        <v>3</v>
      </c>
      <c r="F99" s="33">
        <f aca="true" t="shared" si="17" ref="F99:F105">(($C$6*$D$9*$C$21/$C$7*C99)*(1+$C$10+$C$11))*(1+$C$12+$D$14+$C$15)*(1+$C$16)+($C$6*$C$20/$C$7*C99)</f>
        <v>2.040919928458133</v>
      </c>
      <c r="G99" s="33">
        <f t="shared" si="15"/>
        <v>0.7057501112608224</v>
      </c>
      <c r="H99" s="33">
        <f t="shared" si="16"/>
        <v>0.7720800089357118</v>
      </c>
      <c r="I99" s="33">
        <f t="shared" si="11"/>
        <v>0.1474961811329079</v>
      </c>
      <c r="J99" s="33">
        <f t="shared" si="12"/>
        <v>1.0998738689362726</v>
      </c>
      <c r="K99" s="5">
        <f t="shared" si="13"/>
        <v>4.77</v>
      </c>
    </row>
    <row r="100" spans="1:11" ht="18.75" customHeight="1">
      <c r="A100" s="2" t="s">
        <v>1235</v>
      </c>
      <c r="B100" s="3" t="s">
        <v>1236</v>
      </c>
      <c r="C100" s="2">
        <v>0.45</v>
      </c>
      <c r="D100" s="2" t="s">
        <v>32</v>
      </c>
      <c r="E100" s="2">
        <v>3</v>
      </c>
      <c r="F100" s="33">
        <f t="shared" si="17"/>
        <v>1.9540722719280006</v>
      </c>
      <c r="G100" s="33">
        <f t="shared" si="15"/>
        <v>0.6757181916327026</v>
      </c>
      <c r="H100" s="33">
        <f t="shared" si="16"/>
        <v>0.7392255404703627</v>
      </c>
      <c r="I100" s="33">
        <f t="shared" si="11"/>
        <v>0.14121974789320976</v>
      </c>
      <c r="J100" s="33">
        <f t="shared" si="12"/>
        <v>1.0530707255772827</v>
      </c>
      <c r="K100" s="5">
        <f t="shared" si="13"/>
        <v>4.56</v>
      </c>
    </row>
    <row r="101" spans="1:11" ht="31.5" customHeight="1">
      <c r="A101" s="2" t="s">
        <v>1237</v>
      </c>
      <c r="B101" s="3" t="s">
        <v>1238</v>
      </c>
      <c r="C101" s="2">
        <v>0.48</v>
      </c>
      <c r="D101" s="2" t="s">
        <v>32</v>
      </c>
      <c r="E101" s="2">
        <v>3</v>
      </c>
      <c r="F101" s="33">
        <f t="shared" si="17"/>
        <v>2.0843437567232006</v>
      </c>
      <c r="G101" s="33">
        <f t="shared" si="15"/>
        <v>0.7207660710748828</v>
      </c>
      <c r="H101" s="33">
        <f t="shared" si="16"/>
        <v>0.7885072431683868</v>
      </c>
      <c r="I101" s="33">
        <f t="shared" si="11"/>
        <v>0.15063439775275705</v>
      </c>
      <c r="J101" s="33">
        <f t="shared" si="12"/>
        <v>1.1232754406157681</v>
      </c>
      <c r="K101" s="5">
        <f t="shared" si="13"/>
        <v>4.87</v>
      </c>
    </row>
    <row r="102" spans="1:11" ht="18.75" customHeight="1">
      <c r="A102" s="2" t="s">
        <v>1239</v>
      </c>
      <c r="B102" s="3" t="s">
        <v>1240</v>
      </c>
      <c r="C102" s="2">
        <v>0.005</v>
      </c>
      <c r="D102" s="2" t="s">
        <v>32</v>
      </c>
      <c r="E102" s="2">
        <v>3</v>
      </c>
      <c r="F102" s="33">
        <f t="shared" si="17"/>
        <v>0.021711914132533337</v>
      </c>
      <c r="G102" s="33">
        <f t="shared" si="15"/>
        <v>0.007507979907030028</v>
      </c>
      <c r="H102" s="33">
        <f t="shared" si="16"/>
        <v>0.008213617116337363</v>
      </c>
      <c r="I102" s="33">
        <f t="shared" si="11"/>
        <v>0.0015691083099245526</v>
      </c>
      <c r="J102" s="33">
        <f t="shared" si="12"/>
        <v>0.011700785839747582</v>
      </c>
      <c r="K102" s="5">
        <f t="shared" si="13"/>
        <v>0.05</v>
      </c>
    </row>
    <row r="103" spans="1:11" ht="30.75" customHeight="1">
      <c r="A103" s="2" t="s">
        <v>1241</v>
      </c>
      <c r="B103" s="3" t="s">
        <v>1242</v>
      </c>
      <c r="C103" s="2">
        <v>0.42</v>
      </c>
      <c r="D103" s="2" t="s">
        <v>32</v>
      </c>
      <c r="E103" s="2">
        <v>3</v>
      </c>
      <c r="F103" s="33">
        <f t="shared" si="17"/>
        <v>1.8238007871328001</v>
      </c>
      <c r="G103" s="33">
        <f t="shared" si="15"/>
        <v>0.6306703121905223</v>
      </c>
      <c r="H103" s="33">
        <f t="shared" si="16"/>
        <v>0.6899438377723384</v>
      </c>
      <c r="I103" s="33">
        <f t="shared" si="11"/>
        <v>0.13180509803366242</v>
      </c>
      <c r="J103" s="33">
        <f t="shared" si="12"/>
        <v>0.982866010538797</v>
      </c>
      <c r="K103" s="5">
        <f t="shared" si="13"/>
        <v>4.26</v>
      </c>
    </row>
    <row r="104" spans="1:11" ht="18.75" customHeight="1">
      <c r="A104" s="2" t="s">
        <v>1239</v>
      </c>
      <c r="B104" s="3" t="s">
        <v>1243</v>
      </c>
      <c r="C104" s="2">
        <v>0.004</v>
      </c>
      <c r="D104" s="2" t="s">
        <v>32</v>
      </c>
      <c r="E104" s="2">
        <v>3</v>
      </c>
      <c r="F104" s="33">
        <f t="shared" si="17"/>
        <v>0.01736953130602667</v>
      </c>
      <c r="G104" s="33">
        <f t="shared" si="15"/>
        <v>0.006006383925624022</v>
      </c>
      <c r="H104" s="33">
        <f t="shared" si="16"/>
        <v>0.00657089369306989</v>
      </c>
      <c r="I104" s="33">
        <f t="shared" si="11"/>
        <v>0.001255286647939642</v>
      </c>
      <c r="J104" s="33">
        <f t="shared" si="12"/>
        <v>0.009360628671798066</v>
      </c>
      <c r="K104" s="5">
        <f t="shared" si="13"/>
        <v>0.04</v>
      </c>
    </row>
    <row r="105" spans="1:11" ht="33.75" customHeight="1">
      <c r="A105" s="2" t="s">
        <v>1244</v>
      </c>
      <c r="B105" s="2" t="s">
        <v>1245</v>
      </c>
      <c r="C105" s="2">
        <v>0.44</v>
      </c>
      <c r="D105" s="2" t="s">
        <v>32</v>
      </c>
      <c r="E105" s="2">
        <v>3</v>
      </c>
      <c r="F105" s="33">
        <f t="shared" si="17"/>
        <v>1.9106484436629334</v>
      </c>
      <c r="G105" s="33">
        <f t="shared" si="15"/>
        <v>0.6607022318186424</v>
      </c>
      <c r="H105" s="33">
        <f t="shared" si="16"/>
        <v>0.7227983062376877</v>
      </c>
      <c r="I105" s="33">
        <f t="shared" si="11"/>
        <v>0.13808153127336062</v>
      </c>
      <c r="J105" s="33">
        <f t="shared" si="12"/>
        <v>1.0296691538977871</v>
      </c>
      <c r="K105" s="5">
        <f t="shared" si="13"/>
        <v>4.46</v>
      </c>
    </row>
    <row r="106" spans="1:11" ht="27.75" customHeight="1">
      <c r="A106" s="2" t="s">
        <v>1246</v>
      </c>
      <c r="B106" s="2" t="s">
        <v>1247</v>
      </c>
      <c r="C106" s="2">
        <v>1.03</v>
      </c>
      <c r="D106" s="2" t="s">
        <v>32</v>
      </c>
      <c r="E106" s="2">
        <v>4</v>
      </c>
      <c r="F106" s="33">
        <f>(($C$6*$E$9*$C$21/$C$7*C106)*(1+$C$10+$C$11))*(1+$C$12+$D$14+$C$15)*(1+$C$16)+($C$6*$C$20/$C$7*C106)</f>
        <v>5.188746594131308</v>
      </c>
      <c r="G106" s="33">
        <f t="shared" si="15"/>
        <v>1.7942685722506062</v>
      </c>
      <c r="H106" s="33">
        <f t="shared" si="16"/>
        <v>1.962902836559874</v>
      </c>
      <c r="I106" s="33">
        <f t="shared" si="11"/>
        <v>0.3749879144347088</v>
      </c>
      <c r="J106" s="33">
        <f t="shared" si="12"/>
        <v>2.796271775212949</v>
      </c>
      <c r="K106" s="5">
        <f t="shared" si="13"/>
        <v>12.12</v>
      </c>
    </row>
    <row r="107" spans="1:11" ht="15" customHeight="1">
      <c r="A107" s="2" t="s">
        <v>1248</v>
      </c>
      <c r="B107" s="2" t="s">
        <v>1249</v>
      </c>
      <c r="C107" s="2"/>
      <c r="D107" s="2"/>
      <c r="E107" s="2"/>
      <c r="F107" s="33">
        <f>(($C$6*$D$9*$C$21/$C$7*C107)*(1+$C$10+$C$11))*(1+$C$12+$D$14+$C$15)*(1+$C$16)+($C$6*$C$20/$C$7*C107)</f>
        <v>0</v>
      </c>
      <c r="G107" s="33">
        <f t="shared" si="15"/>
        <v>0</v>
      </c>
      <c r="H107" s="33">
        <f t="shared" si="16"/>
        <v>0</v>
      </c>
      <c r="I107" s="33">
        <f t="shared" si="11"/>
        <v>0</v>
      </c>
      <c r="J107" s="33">
        <f t="shared" si="12"/>
        <v>0</v>
      </c>
      <c r="K107" s="5">
        <f t="shared" si="13"/>
        <v>0</v>
      </c>
    </row>
    <row r="108" spans="1:11" ht="17.25" customHeight="1">
      <c r="A108" s="2" t="s">
        <v>1250</v>
      </c>
      <c r="B108" s="2" t="s">
        <v>1251</v>
      </c>
      <c r="C108" s="2">
        <v>0.49</v>
      </c>
      <c r="D108" s="2" t="s">
        <v>65</v>
      </c>
      <c r="E108" s="2">
        <v>4</v>
      </c>
      <c r="F108" s="33">
        <f aca="true" t="shared" si="18" ref="F108:F119">(($C$6*$E$9*$C$21/$C$7*C108)*(1+$C$10+$C$11))*(1+$C$12+$D$14+$C$15)*(1+$C$16)+($C$6*$C$20/$C$7*C108)</f>
        <v>2.468432845751787</v>
      </c>
      <c r="G108" s="33">
        <f t="shared" si="15"/>
        <v>0.8535840780609678</v>
      </c>
      <c r="H108" s="33">
        <f t="shared" si="16"/>
        <v>0.933808145547901</v>
      </c>
      <c r="I108" s="33">
        <f t="shared" si="11"/>
        <v>0.17839230880874493</v>
      </c>
      <c r="J108" s="33">
        <f t="shared" si="12"/>
        <v>1.3302652134508202</v>
      </c>
      <c r="K108" s="5">
        <f t="shared" si="13"/>
        <v>5.76</v>
      </c>
    </row>
    <row r="109" spans="1:11" ht="17.25" customHeight="1">
      <c r="A109" s="2" t="s">
        <v>1252</v>
      </c>
      <c r="B109" s="2" t="s">
        <v>1253</v>
      </c>
      <c r="C109" s="2">
        <v>0.98</v>
      </c>
      <c r="D109" s="2" t="s">
        <v>65</v>
      </c>
      <c r="E109" s="2">
        <v>4</v>
      </c>
      <c r="F109" s="33">
        <f t="shared" si="18"/>
        <v>4.936865691503574</v>
      </c>
      <c r="G109" s="33">
        <f t="shared" si="15"/>
        <v>1.7071681561219356</v>
      </c>
      <c r="H109" s="33">
        <f t="shared" si="16"/>
        <v>1.867616291095802</v>
      </c>
      <c r="I109" s="33">
        <f t="shared" si="11"/>
        <v>0.35678461761748986</v>
      </c>
      <c r="J109" s="33">
        <f t="shared" si="12"/>
        <v>2.6605304269016403</v>
      </c>
      <c r="K109" s="5">
        <f t="shared" si="13"/>
        <v>11.53</v>
      </c>
    </row>
    <row r="110" spans="1:11" ht="20.25" customHeight="1">
      <c r="A110" s="2" t="s">
        <v>1254</v>
      </c>
      <c r="B110" s="2" t="s">
        <v>1255</v>
      </c>
      <c r="C110" s="2"/>
      <c r="D110" s="2"/>
      <c r="E110" s="2"/>
      <c r="F110" s="33">
        <f t="shared" si="18"/>
        <v>0</v>
      </c>
      <c r="G110" s="33"/>
      <c r="H110" s="33"/>
      <c r="I110" s="33">
        <f t="shared" si="11"/>
        <v>0</v>
      </c>
      <c r="J110" s="33">
        <f t="shared" si="12"/>
        <v>0</v>
      </c>
      <c r="K110" s="5">
        <f t="shared" si="13"/>
        <v>0</v>
      </c>
    </row>
    <row r="111" spans="1:11" ht="20.25" customHeight="1">
      <c r="A111" s="2" t="s">
        <v>1250</v>
      </c>
      <c r="B111" s="2" t="s">
        <v>1256</v>
      </c>
      <c r="C111" s="2">
        <v>0.29</v>
      </c>
      <c r="D111" s="2" t="s">
        <v>65</v>
      </c>
      <c r="E111" s="2">
        <v>4</v>
      </c>
      <c r="F111" s="33">
        <f t="shared" si="18"/>
        <v>1.4609092352408535</v>
      </c>
      <c r="G111" s="33">
        <f>F111*$C$17</f>
        <v>0.5051824135462871</v>
      </c>
      <c r="H111" s="33">
        <f>F111*$C$18</f>
        <v>0.5526619636916149</v>
      </c>
      <c r="I111" s="33">
        <f t="shared" si="11"/>
        <v>0.10557912153986944</v>
      </c>
      <c r="J111" s="33">
        <f t="shared" si="12"/>
        <v>0.7872998202055874</v>
      </c>
      <c r="K111" s="5">
        <f t="shared" si="13"/>
        <v>3.41</v>
      </c>
    </row>
    <row r="112" spans="1:11" ht="18" customHeight="1">
      <c r="A112" s="2" t="s">
        <v>1252</v>
      </c>
      <c r="B112" s="2" t="s">
        <v>1257</v>
      </c>
      <c r="C112" s="2">
        <v>0.58</v>
      </c>
      <c r="D112" s="2" t="s">
        <v>65</v>
      </c>
      <c r="E112" s="2">
        <v>4</v>
      </c>
      <c r="F112" s="33">
        <f t="shared" si="18"/>
        <v>2.921818470481707</v>
      </c>
      <c r="G112" s="33">
        <f>F112*$C$17</f>
        <v>1.0103648270925742</v>
      </c>
      <c r="H112" s="33">
        <f>F112*$C$18</f>
        <v>1.1053239273832298</v>
      </c>
      <c r="I112" s="33">
        <f t="shared" si="11"/>
        <v>0.21115824307973888</v>
      </c>
      <c r="J112" s="33">
        <f t="shared" si="12"/>
        <v>1.5745996404111748</v>
      </c>
      <c r="K112" s="5">
        <f t="shared" si="13"/>
        <v>6.82</v>
      </c>
    </row>
    <row r="113" spans="1:11" ht="18" customHeight="1">
      <c r="A113" s="2" t="s">
        <v>1258</v>
      </c>
      <c r="B113" s="3" t="s">
        <v>1259</v>
      </c>
      <c r="C113" s="2"/>
      <c r="D113" s="2"/>
      <c r="E113" s="2"/>
      <c r="F113" s="33">
        <f t="shared" si="18"/>
        <v>0</v>
      </c>
      <c r="G113" s="33"/>
      <c r="H113" s="33"/>
      <c r="I113" s="33">
        <f t="shared" si="11"/>
        <v>0</v>
      </c>
      <c r="J113" s="33">
        <f t="shared" si="12"/>
        <v>0</v>
      </c>
      <c r="K113" s="5">
        <f t="shared" si="13"/>
        <v>0</v>
      </c>
    </row>
    <row r="114" spans="1:11" ht="18" customHeight="1">
      <c r="A114" s="2" t="s">
        <v>1250</v>
      </c>
      <c r="B114" s="2" t="s">
        <v>1260</v>
      </c>
      <c r="C114" s="2">
        <v>0.42</v>
      </c>
      <c r="D114" s="2" t="s">
        <v>65</v>
      </c>
      <c r="E114" s="2">
        <v>4</v>
      </c>
      <c r="F114" s="33">
        <f t="shared" si="18"/>
        <v>2.1157995820729605</v>
      </c>
      <c r="G114" s="33">
        <f>F114*$C$17</f>
        <v>0.7316434954808297</v>
      </c>
      <c r="H114" s="33">
        <f>F114*$C$18</f>
        <v>0.800406981898201</v>
      </c>
      <c r="I114" s="33">
        <f t="shared" si="11"/>
        <v>0.15290769326463852</v>
      </c>
      <c r="J114" s="33">
        <f t="shared" si="12"/>
        <v>1.1402273258149889</v>
      </c>
      <c r="K114" s="5">
        <f t="shared" si="13"/>
        <v>4.94</v>
      </c>
    </row>
    <row r="115" spans="1:11" ht="18" customHeight="1">
      <c r="A115" s="2" t="s">
        <v>1252</v>
      </c>
      <c r="B115" s="2" t="s">
        <v>1261</v>
      </c>
      <c r="C115" s="2">
        <v>0.64</v>
      </c>
      <c r="D115" s="2" t="s">
        <v>65</v>
      </c>
      <c r="E115" s="2">
        <v>4</v>
      </c>
      <c r="F115" s="33">
        <f t="shared" si="18"/>
        <v>3.2240755536349868</v>
      </c>
      <c r="G115" s="33">
        <f>F115*$C$17</f>
        <v>1.1148853264469785</v>
      </c>
      <c r="H115" s="33">
        <f>F115*$C$18</f>
        <v>1.2196677819401156</v>
      </c>
      <c r="I115" s="33">
        <f t="shared" si="11"/>
        <v>0.2330021992604015</v>
      </c>
      <c r="J115" s="33">
        <f t="shared" si="12"/>
        <v>1.7374892583847446</v>
      </c>
      <c r="K115" s="5">
        <f t="shared" si="13"/>
        <v>7.53</v>
      </c>
    </row>
    <row r="116" spans="1:11" ht="18" customHeight="1">
      <c r="A116" s="2" t="s">
        <v>1262</v>
      </c>
      <c r="B116" s="2" t="s">
        <v>1263</v>
      </c>
      <c r="C116" s="2"/>
      <c r="D116" s="2"/>
      <c r="E116" s="2"/>
      <c r="F116" s="33">
        <f t="shared" si="18"/>
        <v>0</v>
      </c>
      <c r="G116" s="33"/>
      <c r="H116" s="33"/>
      <c r="I116" s="33">
        <f t="shared" si="11"/>
        <v>0</v>
      </c>
      <c r="J116" s="33">
        <f t="shared" si="12"/>
        <v>0</v>
      </c>
      <c r="K116" s="5">
        <f t="shared" si="13"/>
        <v>0</v>
      </c>
    </row>
    <row r="117" spans="1:11" ht="18" customHeight="1">
      <c r="A117" s="2" t="s">
        <v>1250</v>
      </c>
      <c r="B117" s="2" t="s">
        <v>1264</v>
      </c>
      <c r="C117" s="2">
        <v>0.23</v>
      </c>
      <c r="D117" s="2" t="s">
        <v>65</v>
      </c>
      <c r="E117" s="2">
        <v>4</v>
      </c>
      <c r="F117" s="33">
        <f t="shared" si="18"/>
        <v>1.1586521520875734</v>
      </c>
      <c r="G117" s="33">
        <f>F117*$C$17</f>
        <v>0.4006619141918829</v>
      </c>
      <c r="H117" s="33">
        <f>F117*$C$18</f>
        <v>0.4383181091347291</v>
      </c>
      <c r="I117" s="33">
        <f t="shared" si="11"/>
        <v>0.08373516535920679</v>
      </c>
      <c r="J117" s="33">
        <f t="shared" si="12"/>
        <v>0.6244102022320176</v>
      </c>
      <c r="K117" s="5">
        <f t="shared" si="13"/>
        <v>2.71</v>
      </c>
    </row>
    <row r="118" spans="1:11" ht="18" customHeight="1">
      <c r="A118" s="2" t="s">
        <v>1252</v>
      </c>
      <c r="B118" s="2" t="s">
        <v>1265</v>
      </c>
      <c r="C118" s="2">
        <v>0.31</v>
      </c>
      <c r="D118" s="2" t="s">
        <v>65</v>
      </c>
      <c r="E118" s="2">
        <v>4</v>
      </c>
      <c r="F118" s="33">
        <f t="shared" si="18"/>
        <v>1.5616615962919467</v>
      </c>
      <c r="G118" s="33">
        <f>F118*$C$17</f>
        <v>0.5400225799977552</v>
      </c>
      <c r="H118" s="33">
        <f>F118*$C$18</f>
        <v>0.5907765818772435</v>
      </c>
      <c r="I118" s="33">
        <f t="shared" si="11"/>
        <v>0.11286044026675697</v>
      </c>
      <c r="J118" s="33">
        <f t="shared" si="12"/>
        <v>0.8415963595301105</v>
      </c>
      <c r="K118" s="5">
        <f t="shared" si="13"/>
        <v>3.65</v>
      </c>
    </row>
    <row r="119" spans="1:11" ht="18" customHeight="1">
      <c r="A119" s="2" t="s">
        <v>1266</v>
      </c>
      <c r="B119" s="2" t="s">
        <v>1267</v>
      </c>
      <c r="C119" s="2"/>
      <c r="D119" s="2"/>
      <c r="E119" s="2"/>
      <c r="F119" s="33">
        <f t="shared" si="18"/>
        <v>0</v>
      </c>
      <c r="G119" s="33"/>
      <c r="H119" s="33"/>
      <c r="I119" s="33">
        <f t="shared" si="11"/>
        <v>0</v>
      </c>
      <c r="J119" s="33">
        <f t="shared" si="12"/>
        <v>0</v>
      </c>
      <c r="K119" s="5">
        <f t="shared" si="13"/>
        <v>0</v>
      </c>
    </row>
    <row r="120" spans="1:11" ht="18" customHeight="1">
      <c r="A120" s="2" t="s">
        <v>1268</v>
      </c>
      <c r="B120" s="2" t="s">
        <v>1269</v>
      </c>
      <c r="C120" s="5">
        <v>0.4</v>
      </c>
      <c r="D120" s="2" t="s">
        <v>32</v>
      </c>
      <c r="E120" s="2">
        <v>3</v>
      </c>
      <c r="F120" s="33">
        <f>(($C$6*$D$9*$C$21/$C$7*C120)*(1+$C$10+$C$11))*(1+$C$12+$D$14+$C$15)*(1+$C$16)+($C$6*$C$20/$C$7*C120)</f>
        <v>1.7369531306026669</v>
      </c>
      <c r="G120" s="33">
        <f>F120*$C$17</f>
        <v>0.6006383925624021</v>
      </c>
      <c r="H120" s="33">
        <f>F120*$C$18</f>
        <v>0.6570893693069889</v>
      </c>
      <c r="I120" s="33">
        <f t="shared" si="11"/>
        <v>0.1255286647939642</v>
      </c>
      <c r="J120" s="33">
        <f t="shared" si="12"/>
        <v>0.9360628671798068</v>
      </c>
      <c r="K120" s="5">
        <f t="shared" si="13"/>
        <v>4.06</v>
      </c>
    </row>
    <row r="121" spans="1:11" ht="18" customHeight="1">
      <c r="A121" s="2" t="s">
        <v>1270</v>
      </c>
      <c r="B121" s="2" t="s">
        <v>1271</v>
      </c>
      <c r="C121" s="2">
        <v>0.36</v>
      </c>
      <c r="D121" s="2" t="s">
        <v>32</v>
      </c>
      <c r="E121" s="2">
        <v>3</v>
      </c>
      <c r="F121" s="33">
        <f>(($C$6*$D$9*$C$21/$C$7*C121)*(1+$C$10+$C$11))*(1+$C$12+$D$14+$C$15)*(1+$C$16)+($C$6*$C$20/$C$7*C121)</f>
        <v>1.5632578175424003</v>
      </c>
      <c r="G121" s="33">
        <f>F121*$C$17</f>
        <v>0.540574553306162</v>
      </c>
      <c r="H121" s="33">
        <f>F121*$C$18</f>
        <v>0.5913804323762901</v>
      </c>
      <c r="I121" s="33">
        <f t="shared" si="11"/>
        <v>0.11297579831456779</v>
      </c>
      <c r="J121" s="33">
        <f t="shared" si="12"/>
        <v>0.8424565804618261</v>
      </c>
      <c r="K121" s="5">
        <f t="shared" si="13"/>
        <v>3.65</v>
      </c>
    </row>
    <row r="122" spans="1:11" ht="18" customHeight="1">
      <c r="A122" s="2" t="s">
        <v>1272</v>
      </c>
      <c r="B122" s="2" t="s">
        <v>1273</v>
      </c>
      <c r="C122" s="2">
        <v>0.005</v>
      </c>
      <c r="D122" s="2" t="s">
        <v>32</v>
      </c>
      <c r="E122" s="2">
        <v>3</v>
      </c>
      <c r="F122" s="33">
        <f>(($C$6*$D$9*$C$21/$C$7*C122)*(1+$C$10+$C$11))*(1+$C$12+$D$14+$C$15)*(1+$C$16)+($C$6*$C$20/$C$7*C122)</f>
        <v>0.021711914132533337</v>
      </c>
      <c r="G122" s="33">
        <f>F122*$C$17</f>
        <v>0.007507979907030028</v>
      </c>
      <c r="H122" s="33">
        <f>F122*$C$18</f>
        <v>0.008213617116337363</v>
      </c>
      <c r="I122" s="33">
        <f t="shared" si="11"/>
        <v>0.0015691083099245526</v>
      </c>
      <c r="J122" s="33">
        <f t="shared" si="12"/>
        <v>0.011700785839747582</v>
      </c>
      <c r="K122" s="5">
        <f t="shared" si="13"/>
        <v>0.05</v>
      </c>
    </row>
    <row r="123" spans="1:11" ht="17.25" customHeight="1">
      <c r="A123" s="2"/>
      <c r="B123" s="2"/>
      <c r="C123" s="2"/>
      <c r="D123" s="2"/>
      <c r="E123" s="2"/>
      <c r="F123" s="33"/>
      <c r="G123" s="33"/>
      <c r="H123" s="33"/>
      <c r="I123" s="33"/>
      <c r="J123" s="33"/>
      <c r="K123" s="2"/>
    </row>
    <row r="124" spans="6:7" ht="15">
      <c r="F124" s="34"/>
      <c r="G124" s="34"/>
    </row>
    <row r="125" ht="15">
      <c r="F125" s="34"/>
    </row>
  </sheetData>
  <sheetProtection/>
  <mergeCells count="4">
    <mergeCell ref="G1:K1"/>
    <mergeCell ref="G2:K2"/>
    <mergeCell ref="G3:K3"/>
    <mergeCell ref="G4:K4"/>
  </mergeCells>
  <printOptions/>
  <pageMargins left="0.2362204724409449" right="0.2362204724409449" top="0.47" bottom="0.32" header="0.31496062992125984" footer="0.19"/>
  <pageSetup fitToHeight="0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5"/>
  <sheetViews>
    <sheetView view="pageBreakPreview" zoomScaleSheetLayoutView="100" zoomScalePageLayoutView="0" workbookViewId="0" topLeftCell="A1">
      <selection activeCell="G4" sqref="G4:L4"/>
    </sheetView>
  </sheetViews>
  <sheetFormatPr defaultColWidth="9.140625" defaultRowHeight="15"/>
  <cols>
    <col min="1" max="1" width="56.57421875" style="0" customWidth="1"/>
    <col min="2" max="2" width="7.7109375" style="0" customWidth="1"/>
    <col min="3" max="3" width="8.00390625" style="0" customWidth="1"/>
    <col min="4" max="4" width="6.140625" style="0" customWidth="1"/>
    <col min="5" max="5" width="5.7109375" style="0" customWidth="1"/>
    <col min="6" max="6" width="8.57421875" style="0" customWidth="1"/>
    <col min="7" max="7" width="8.00390625" style="0" customWidth="1"/>
    <col min="8" max="8" width="8.8515625" style="0" customWidth="1"/>
    <col min="9" max="9" width="8.8515625" style="226" customWidth="1"/>
    <col min="10" max="10" width="8.8515625" style="0" customWidth="1"/>
    <col min="11" max="11" width="13.8515625" style="0" customWidth="1"/>
  </cols>
  <sheetData>
    <row r="1" spans="6:12" ht="15">
      <c r="F1" s="304" t="s">
        <v>2187</v>
      </c>
      <c r="G1" s="304"/>
      <c r="H1" s="304"/>
      <c r="I1" s="304"/>
      <c r="J1" s="304"/>
      <c r="K1" s="304"/>
      <c r="L1" s="304"/>
    </row>
    <row r="2" spans="6:12" ht="15">
      <c r="F2" s="303" t="s">
        <v>2508</v>
      </c>
      <c r="G2" s="303"/>
      <c r="H2" s="303"/>
      <c r="I2" s="303"/>
      <c r="J2" s="303"/>
      <c r="K2" s="303"/>
      <c r="L2" s="303"/>
    </row>
    <row r="3" spans="6:12" ht="15">
      <c r="F3" s="303" t="s">
        <v>2509</v>
      </c>
      <c r="G3" s="303"/>
      <c r="H3" s="303"/>
      <c r="I3" s="303"/>
      <c r="J3" s="303"/>
      <c r="K3" s="303"/>
      <c r="L3" s="303"/>
    </row>
    <row r="4" spans="6:12" ht="15">
      <c r="F4" s="150"/>
      <c r="G4" s="303" t="s">
        <v>2613</v>
      </c>
      <c r="H4" s="303"/>
      <c r="I4" s="303"/>
      <c r="J4" s="303"/>
      <c r="K4" s="303"/>
      <c r="L4" s="303"/>
    </row>
    <row r="5" ht="14.25" customHeight="1">
      <c r="A5" s="21" t="s">
        <v>1403</v>
      </c>
    </row>
    <row r="6" spans="1:7" ht="13.5" customHeight="1">
      <c r="A6" s="22" t="s">
        <v>4</v>
      </c>
      <c r="B6" s="22"/>
      <c r="C6" s="224">
        <v>127.96</v>
      </c>
      <c r="D6" s="22"/>
      <c r="E6" s="22"/>
      <c r="F6" s="22"/>
      <c r="G6" s="22"/>
    </row>
    <row r="7" spans="1:7" ht="12.75" customHeight="1">
      <c r="A7" s="22" t="s">
        <v>5</v>
      </c>
      <c r="B7" s="22"/>
      <c r="C7" s="224">
        <v>168</v>
      </c>
      <c r="D7" s="22"/>
      <c r="E7" s="22"/>
      <c r="F7" s="22"/>
      <c r="G7" s="22"/>
    </row>
    <row r="8" spans="1:7" ht="10.5" customHeight="1">
      <c r="A8" s="22" t="s">
        <v>0</v>
      </c>
      <c r="B8" s="22"/>
      <c r="C8" s="224">
        <v>1.2</v>
      </c>
      <c r="D8" s="22"/>
      <c r="E8" s="22"/>
      <c r="F8" s="22"/>
      <c r="G8" s="22"/>
    </row>
    <row r="9" spans="1:7" ht="10.5" customHeight="1">
      <c r="A9" s="23" t="s">
        <v>6</v>
      </c>
      <c r="B9" s="23"/>
      <c r="C9" s="23" t="s">
        <v>7</v>
      </c>
      <c r="D9" s="23" t="s">
        <v>8</v>
      </c>
      <c r="E9" s="23" t="s">
        <v>9</v>
      </c>
      <c r="F9" s="23" t="s">
        <v>10</v>
      </c>
      <c r="G9" s="23" t="s">
        <v>11</v>
      </c>
    </row>
    <row r="10" spans="1:7" ht="10.5" customHeight="1">
      <c r="A10" s="23"/>
      <c r="B10" s="23"/>
      <c r="C10" s="23">
        <v>1.16</v>
      </c>
      <c r="D10" s="23">
        <v>1.35</v>
      </c>
      <c r="E10" s="23">
        <v>1.57</v>
      </c>
      <c r="F10" s="23">
        <v>1.73</v>
      </c>
      <c r="G10" s="23">
        <v>1.9</v>
      </c>
    </row>
    <row r="11" spans="1:7" ht="10.5" customHeight="1">
      <c r="A11" s="22" t="s">
        <v>12</v>
      </c>
      <c r="B11" s="22"/>
      <c r="C11" s="224">
        <v>0.5</v>
      </c>
      <c r="D11" s="22"/>
      <c r="E11" s="22"/>
      <c r="F11" s="22"/>
      <c r="G11" s="22"/>
    </row>
    <row r="12" spans="1:7" ht="10.5" customHeight="1">
      <c r="A12" s="22" t="s">
        <v>1</v>
      </c>
      <c r="B12" s="22"/>
      <c r="C12" s="224">
        <v>0.5</v>
      </c>
      <c r="D12" s="22"/>
      <c r="E12" s="22"/>
      <c r="F12" s="22"/>
      <c r="G12" s="22"/>
    </row>
    <row r="13" spans="1:7" ht="10.5" customHeight="1">
      <c r="A13" s="22" t="s">
        <v>13</v>
      </c>
      <c r="B13" s="22"/>
      <c r="C13" s="224">
        <v>0.3</v>
      </c>
      <c r="D13" s="22"/>
      <c r="E13" s="22"/>
      <c r="F13" s="22"/>
      <c r="G13" s="22"/>
    </row>
    <row r="14" spans="1:7" ht="10.5" customHeight="1">
      <c r="A14" s="23" t="s">
        <v>14</v>
      </c>
      <c r="B14" s="23"/>
      <c r="C14" s="23"/>
      <c r="D14" s="23" t="s">
        <v>8</v>
      </c>
      <c r="E14" s="23" t="s">
        <v>9</v>
      </c>
      <c r="F14" s="23" t="s">
        <v>10</v>
      </c>
      <c r="G14" s="23" t="s">
        <v>11</v>
      </c>
    </row>
    <row r="15" spans="1:7" ht="10.5" customHeight="1">
      <c r="A15" s="23"/>
      <c r="B15" s="23"/>
      <c r="C15" s="23"/>
      <c r="D15" s="23">
        <v>0.18</v>
      </c>
      <c r="E15" s="23">
        <v>0.22</v>
      </c>
      <c r="F15" s="23">
        <v>0.26</v>
      </c>
      <c r="G15" s="23">
        <v>0.3</v>
      </c>
    </row>
    <row r="16" spans="1:7" ht="10.5" customHeight="1">
      <c r="A16" s="22" t="s">
        <v>15</v>
      </c>
      <c r="B16" s="22"/>
      <c r="C16" s="224">
        <v>0.112</v>
      </c>
      <c r="D16" s="22"/>
      <c r="E16" s="22"/>
      <c r="F16" s="22"/>
      <c r="G16" s="22"/>
    </row>
    <row r="17" spans="1:7" ht="11.25" customHeight="1">
      <c r="A17" s="22" t="s">
        <v>2</v>
      </c>
      <c r="B17" s="22"/>
      <c r="C17" s="224">
        <v>0.0859</v>
      </c>
      <c r="D17" s="22"/>
      <c r="E17" s="22"/>
      <c r="F17" s="22"/>
      <c r="G17" s="22"/>
    </row>
    <row r="18" spans="1:7" ht="12.75" customHeight="1">
      <c r="A18" s="22" t="s">
        <v>2615</v>
      </c>
      <c r="B18" s="22"/>
      <c r="C18" s="224">
        <v>0.3458</v>
      </c>
      <c r="D18" s="22"/>
      <c r="E18" s="22"/>
      <c r="F18" s="22"/>
      <c r="G18" s="22"/>
    </row>
    <row r="19" spans="1:7" ht="10.5" customHeight="1">
      <c r="A19" s="22" t="s">
        <v>17</v>
      </c>
      <c r="B19" s="22"/>
      <c r="C19" s="224">
        <v>0.3783</v>
      </c>
      <c r="D19" s="22"/>
      <c r="E19" s="22"/>
      <c r="F19" s="22"/>
      <c r="G19" s="22"/>
    </row>
    <row r="20" spans="1:7" ht="10.5" customHeight="1">
      <c r="A20" s="22" t="s">
        <v>18</v>
      </c>
      <c r="B20" s="22"/>
      <c r="C20" s="224">
        <v>0.3</v>
      </c>
      <c r="D20" s="22"/>
      <c r="E20" s="22"/>
      <c r="F20" s="22"/>
      <c r="G20" s="22"/>
    </row>
    <row r="21" spans="1:7" ht="10.5" customHeight="1">
      <c r="A21" s="22" t="s">
        <v>2186</v>
      </c>
      <c r="B21" s="22"/>
      <c r="C21" s="224">
        <v>0.1</v>
      </c>
      <c r="D21" s="22"/>
      <c r="E21" s="22"/>
      <c r="F21" s="22"/>
      <c r="G21" s="22"/>
    </row>
    <row r="22" spans="1:4" ht="15">
      <c r="A22" s="22" t="s">
        <v>2594</v>
      </c>
      <c r="B22" s="22"/>
      <c r="C22" s="224">
        <v>0.0537</v>
      </c>
      <c r="D22" s="4" t="s">
        <v>699</v>
      </c>
    </row>
    <row r="23" spans="1:11" ht="90.75" customHeight="1">
      <c r="A23" s="56" t="s">
        <v>1584</v>
      </c>
      <c r="B23" s="62" t="s">
        <v>21</v>
      </c>
      <c r="C23" s="62" t="s">
        <v>22</v>
      </c>
      <c r="D23" s="62" t="s">
        <v>23</v>
      </c>
      <c r="E23" s="62" t="s">
        <v>24</v>
      </c>
      <c r="F23" s="62" t="s">
        <v>25</v>
      </c>
      <c r="G23" s="62" t="s">
        <v>26</v>
      </c>
      <c r="H23" s="62" t="s">
        <v>27</v>
      </c>
      <c r="I23" s="62" t="s">
        <v>2597</v>
      </c>
      <c r="J23" s="62" t="s">
        <v>28</v>
      </c>
      <c r="K23" s="56" t="s">
        <v>29</v>
      </c>
    </row>
    <row r="24" spans="1:11" ht="15.75" customHeight="1">
      <c r="A24" s="2" t="s">
        <v>899</v>
      </c>
      <c r="B24" s="2" t="s">
        <v>700</v>
      </c>
      <c r="C24" s="2">
        <v>0.5</v>
      </c>
      <c r="D24" s="2" t="s">
        <v>153</v>
      </c>
      <c r="E24" s="2">
        <v>4</v>
      </c>
      <c r="F24" s="33">
        <f aca="true" t="shared" si="0" ref="F24:F31">(($C$6*$E$10*$C$8/$C$7*C24)*(1+$C$11+$C$12))*(1+$C$13+$E$15+$C$16)*(1+$C$17)+($C$6*$C$21/$C$7*C24)</f>
        <v>2.581138817557333</v>
      </c>
      <c r="G24" s="33">
        <f aca="true" t="shared" si="1" ref="G24:G57">F24*$C$18</f>
        <v>0.8925578031113258</v>
      </c>
      <c r="H24" s="33">
        <f aca="true" t="shared" si="2" ref="H24:H40">F24*$C$19</f>
        <v>0.9764448146819392</v>
      </c>
      <c r="I24" s="33">
        <f>(F24+G24)*C$22</f>
        <v>0.18653750852990697</v>
      </c>
      <c r="J24" s="33">
        <f>(F24+G24+H24+I24)*$C$20</f>
        <v>1.3910036831641515</v>
      </c>
      <c r="K24" s="5">
        <f>ROUND((F24+G24+H24+I24+J24),2)</f>
        <v>6.03</v>
      </c>
    </row>
    <row r="25" spans="1:11" ht="15.75" customHeight="1">
      <c r="A25" s="2" t="s">
        <v>900</v>
      </c>
      <c r="B25" s="2" t="s">
        <v>701</v>
      </c>
      <c r="C25" s="2">
        <v>0.56</v>
      </c>
      <c r="D25" s="2" t="s">
        <v>153</v>
      </c>
      <c r="E25" s="2">
        <v>4</v>
      </c>
      <c r="F25" s="33">
        <f t="shared" si="0"/>
        <v>2.8908754756642137</v>
      </c>
      <c r="G25" s="33">
        <f t="shared" si="1"/>
        <v>0.999664739484685</v>
      </c>
      <c r="H25" s="33">
        <f t="shared" si="2"/>
        <v>1.093618192443772</v>
      </c>
      <c r="I25" s="33">
        <f aca="true" t="shared" si="3" ref="I25:I88">(F25+G25)*C$22</f>
        <v>0.20892200955349585</v>
      </c>
      <c r="J25" s="33">
        <f aca="true" t="shared" si="4" ref="J25:J88">(F25+G25+H25+I25)*$C$20</f>
        <v>1.55792412514385</v>
      </c>
      <c r="K25" s="5">
        <f aca="true" t="shared" si="5" ref="K25:K88">ROUND((F25+G25+H25+I25+J25),2)</f>
        <v>6.75</v>
      </c>
    </row>
    <row r="26" spans="1:11" ht="15.75" customHeight="1">
      <c r="A26" s="2" t="s">
        <v>901</v>
      </c>
      <c r="B26" s="2" t="s">
        <v>702</v>
      </c>
      <c r="C26" s="2">
        <v>0.61</v>
      </c>
      <c r="D26" s="2" t="s">
        <v>153</v>
      </c>
      <c r="E26" s="2">
        <v>4</v>
      </c>
      <c r="F26" s="33">
        <f t="shared" si="0"/>
        <v>3.1489893574199472</v>
      </c>
      <c r="G26" s="33">
        <f t="shared" si="1"/>
        <v>1.0889205197958178</v>
      </c>
      <c r="H26" s="33">
        <f t="shared" si="2"/>
        <v>1.191262673911966</v>
      </c>
      <c r="I26" s="33">
        <f t="shared" si="3"/>
        <v>0.22757576040648658</v>
      </c>
      <c r="J26" s="33">
        <f t="shared" si="4"/>
        <v>1.6970244934602654</v>
      </c>
      <c r="K26" s="5">
        <f t="shared" si="5"/>
        <v>7.35</v>
      </c>
    </row>
    <row r="27" spans="1:11" ht="15.75" customHeight="1">
      <c r="A27" s="2" t="s">
        <v>902</v>
      </c>
      <c r="B27" s="2" t="s">
        <v>703</v>
      </c>
      <c r="C27" s="2">
        <v>0.76</v>
      </c>
      <c r="D27" s="2" t="s">
        <v>153</v>
      </c>
      <c r="E27" s="2">
        <v>4</v>
      </c>
      <c r="F27" s="33">
        <f t="shared" si="0"/>
        <v>3.923331002687147</v>
      </c>
      <c r="G27" s="33">
        <f t="shared" si="1"/>
        <v>1.3566878607292154</v>
      </c>
      <c r="H27" s="33">
        <f>F27*$C$19</f>
        <v>1.4841961183165477</v>
      </c>
      <c r="I27" s="33">
        <f t="shared" si="3"/>
        <v>0.28353701296545863</v>
      </c>
      <c r="J27" s="33">
        <f t="shared" si="4"/>
        <v>2.1143255984095104</v>
      </c>
      <c r="K27" s="5">
        <f t="shared" si="5"/>
        <v>9.16</v>
      </c>
    </row>
    <row r="28" spans="1:11" ht="15.75" customHeight="1">
      <c r="A28" s="2" t="s">
        <v>903</v>
      </c>
      <c r="B28" s="2" t="s">
        <v>704</v>
      </c>
      <c r="C28" s="2">
        <v>0.83</v>
      </c>
      <c r="D28" s="2" t="s">
        <v>153</v>
      </c>
      <c r="E28" s="2">
        <v>4</v>
      </c>
      <c r="F28" s="33">
        <f t="shared" si="0"/>
        <v>4.284690437145173</v>
      </c>
      <c r="G28" s="33">
        <f t="shared" si="1"/>
        <v>1.4816459531648007</v>
      </c>
      <c r="H28" s="33">
        <f t="shared" si="2"/>
        <v>1.620898392372019</v>
      </c>
      <c r="I28" s="33">
        <f t="shared" si="3"/>
        <v>0.3096522641596456</v>
      </c>
      <c r="J28" s="33">
        <f t="shared" si="4"/>
        <v>2.3090661140524915</v>
      </c>
      <c r="K28" s="5">
        <f t="shared" si="5"/>
        <v>10.01</v>
      </c>
    </row>
    <row r="29" spans="1:11" ht="27.75" customHeight="1">
      <c r="A29" s="2" t="s">
        <v>904</v>
      </c>
      <c r="B29" s="2" t="s">
        <v>705</v>
      </c>
      <c r="C29" s="2">
        <v>1.21</v>
      </c>
      <c r="D29" s="2" t="s">
        <v>153</v>
      </c>
      <c r="E29" s="2">
        <v>4</v>
      </c>
      <c r="F29" s="33">
        <f t="shared" si="0"/>
        <v>6.2463559384887475</v>
      </c>
      <c r="G29" s="33">
        <f t="shared" si="1"/>
        <v>2.1599898835294087</v>
      </c>
      <c r="H29" s="33">
        <f t="shared" si="2"/>
        <v>2.3629964515302935</v>
      </c>
      <c r="I29" s="33">
        <f t="shared" si="3"/>
        <v>0.451420770642375</v>
      </c>
      <c r="J29" s="33">
        <f t="shared" si="4"/>
        <v>3.3662289132572476</v>
      </c>
      <c r="K29" s="5">
        <f t="shared" si="5"/>
        <v>14.59</v>
      </c>
    </row>
    <row r="30" spans="1:11" ht="27" customHeight="1">
      <c r="A30" s="2" t="s">
        <v>905</v>
      </c>
      <c r="B30" s="2" t="s">
        <v>706</v>
      </c>
      <c r="C30" s="2">
        <v>1.8</v>
      </c>
      <c r="D30" s="2" t="s">
        <v>153</v>
      </c>
      <c r="E30" s="2">
        <v>4</v>
      </c>
      <c r="F30" s="33">
        <f t="shared" si="0"/>
        <v>9.292099743206402</v>
      </c>
      <c r="G30" s="33">
        <f t="shared" si="1"/>
        <v>3.2132080912007734</v>
      </c>
      <c r="H30" s="33">
        <f t="shared" si="2"/>
        <v>3.515201332854982</v>
      </c>
      <c r="I30" s="33">
        <f t="shared" si="3"/>
        <v>0.6715350307076653</v>
      </c>
      <c r="J30" s="33">
        <f t="shared" si="4"/>
        <v>5.007613259390946</v>
      </c>
      <c r="K30" s="5">
        <f t="shared" si="5"/>
        <v>21.7</v>
      </c>
    </row>
    <row r="31" spans="1:11" ht="26.25" customHeight="1">
      <c r="A31" s="2" t="s">
        <v>906</v>
      </c>
      <c r="B31" s="2" t="s">
        <v>707</v>
      </c>
      <c r="C31" s="2">
        <v>1.25</v>
      </c>
      <c r="D31" s="2" t="s">
        <v>153</v>
      </c>
      <c r="E31" s="2">
        <v>4</v>
      </c>
      <c r="F31" s="33">
        <f t="shared" si="0"/>
        <v>6.452847043893333</v>
      </c>
      <c r="G31" s="33">
        <f t="shared" si="1"/>
        <v>2.2313945077783144</v>
      </c>
      <c r="H31" s="33">
        <f t="shared" si="2"/>
        <v>2.441112036704848</v>
      </c>
      <c r="I31" s="33">
        <f t="shared" si="3"/>
        <v>0.46634377132476745</v>
      </c>
      <c r="J31" s="33">
        <f t="shared" si="4"/>
        <v>3.4775092079103787</v>
      </c>
      <c r="K31" s="5">
        <f t="shared" si="5"/>
        <v>15.07</v>
      </c>
    </row>
    <row r="32" spans="1:11" ht="27" customHeight="1">
      <c r="A32" s="2" t="s">
        <v>907</v>
      </c>
      <c r="B32" s="2" t="s">
        <v>708</v>
      </c>
      <c r="C32" s="2">
        <v>0.6</v>
      </c>
      <c r="D32" s="2" t="s">
        <v>153</v>
      </c>
      <c r="E32" s="2">
        <v>3</v>
      </c>
      <c r="F32" s="33">
        <f>(($C$6*$D$10*$C$8/$C$7*C32)*(1+$C$11+$C$12))*(1+$C$13+$D$15+$C$16)*(1+$C$17)+($C$6*$C$21/$C$7*C32)</f>
        <v>2.605429695904</v>
      </c>
      <c r="G32" s="33">
        <f t="shared" si="1"/>
        <v>0.9009575888436032</v>
      </c>
      <c r="H32" s="33">
        <f>F32*$C$19</f>
        <v>0.9856340539604833</v>
      </c>
      <c r="I32" s="33">
        <f t="shared" si="3"/>
        <v>0.1882929971909463</v>
      </c>
      <c r="J32" s="33">
        <f t="shared" si="4"/>
        <v>1.40409430076971</v>
      </c>
      <c r="K32" s="5">
        <f t="shared" si="5"/>
        <v>6.08</v>
      </c>
    </row>
    <row r="33" spans="1:11" ht="32.25" customHeight="1">
      <c r="A33" s="2" t="s">
        <v>908</v>
      </c>
      <c r="B33" s="2" t="s">
        <v>709</v>
      </c>
      <c r="C33" s="2">
        <v>1.14</v>
      </c>
      <c r="D33" s="2" t="s">
        <v>153</v>
      </c>
      <c r="E33" s="2">
        <v>4</v>
      </c>
      <c r="F33" s="33">
        <f>(($C$6*$E$10*$C$8/$C$7*C33)*(1+$C$11+$C$12))*(1+$C$13+$E$15+$C$16)*(1+$C$17)+($C$6*$C$21/$C$7*C33)</f>
        <v>5.8849965040307195</v>
      </c>
      <c r="G33" s="33">
        <f t="shared" si="1"/>
        <v>2.035031791093823</v>
      </c>
      <c r="H33" s="33">
        <f>F33*$C$19</f>
        <v>2.2262941774748213</v>
      </c>
      <c r="I33" s="33">
        <f t="shared" si="3"/>
        <v>0.4253055194481879</v>
      </c>
      <c r="J33" s="33">
        <f t="shared" si="4"/>
        <v>3.171488397614265</v>
      </c>
      <c r="K33" s="5">
        <f t="shared" si="5"/>
        <v>13.74</v>
      </c>
    </row>
    <row r="34" spans="1:11" ht="15" customHeight="1">
      <c r="A34" s="2" t="s">
        <v>909</v>
      </c>
      <c r="B34" s="2" t="s">
        <v>710</v>
      </c>
      <c r="C34" s="2">
        <v>0.62</v>
      </c>
      <c r="D34" s="2" t="s">
        <v>153</v>
      </c>
      <c r="E34" s="2">
        <v>4</v>
      </c>
      <c r="F34" s="33">
        <f>(($C$6*$E$10*$C$8/$C$7*C34)*(1+$C$11+$C$12))*(1+$C$13+$E$15+$C$16)*(1+$C$17)+($C$6*$C$21/$C$7*C34)</f>
        <v>3.2006121337710933</v>
      </c>
      <c r="G34" s="33">
        <f t="shared" si="1"/>
        <v>1.1067716758580441</v>
      </c>
      <c r="H34" s="33">
        <f t="shared" si="2"/>
        <v>1.2107915702056047</v>
      </c>
      <c r="I34" s="33">
        <f t="shared" si="3"/>
        <v>0.23130651057708468</v>
      </c>
      <c r="J34" s="33">
        <f t="shared" si="4"/>
        <v>1.7248445671235482</v>
      </c>
      <c r="K34" s="5">
        <f t="shared" si="5"/>
        <v>7.47</v>
      </c>
    </row>
    <row r="35" spans="1:11" ht="15.75" customHeight="1">
      <c r="A35" s="2" t="s">
        <v>910</v>
      </c>
      <c r="B35" s="2" t="s">
        <v>711</v>
      </c>
      <c r="C35" s="2">
        <v>0.82</v>
      </c>
      <c r="D35" s="2" t="s">
        <v>911</v>
      </c>
      <c r="E35" s="2">
        <v>4</v>
      </c>
      <c r="F35" s="33">
        <f>(($C$6*$E$10*$C$8/$C$7*C35)*(1+$C$11+$C$12))*(1+$C$13+$E$15+$C$16)*(1+$C$17)+($C$6*$C$21/$C$7*C35)</f>
        <v>4.233067660794027</v>
      </c>
      <c r="G35" s="33">
        <f t="shared" si="1"/>
        <v>1.4637947971025744</v>
      </c>
      <c r="H35" s="33">
        <f>F35*$C$19</f>
        <v>1.6013694960783804</v>
      </c>
      <c r="I35" s="33">
        <f t="shared" si="3"/>
        <v>0.30592151398904743</v>
      </c>
      <c r="J35" s="33">
        <f t="shared" si="4"/>
        <v>2.2812460403892083</v>
      </c>
      <c r="K35" s="5">
        <f t="shared" si="5"/>
        <v>9.89</v>
      </c>
    </row>
    <row r="36" spans="1:11" ht="30">
      <c r="A36" s="2" t="s">
        <v>912</v>
      </c>
      <c r="B36" s="2" t="s">
        <v>712</v>
      </c>
      <c r="C36" s="2">
        <v>0.32</v>
      </c>
      <c r="D36" s="2" t="s">
        <v>911</v>
      </c>
      <c r="E36" s="2">
        <v>4</v>
      </c>
      <c r="F36" s="33">
        <f>(($C$6*$E$10*$C$8/$C$7*C36)*(1+$C$11+$C$12))*(1+$C$13+$E$15+$C$16)*(1+$C$17)+($C$6*$C$21/$C$7*C36)</f>
        <v>1.6519288432366936</v>
      </c>
      <c r="G36" s="33">
        <f t="shared" si="1"/>
        <v>0.5712369939912486</v>
      </c>
      <c r="H36" s="33">
        <f t="shared" si="2"/>
        <v>0.6249246813964412</v>
      </c>
      <c r="I36" s="33">
        <f t="shared" si="3"/>
        <v>0.1193840054591405</v>
      </c>
      <c r="J36" s="33">
        <f t="shared" si="4"/>
        <v>0.8902423572250572</v>
      </c>
      <c r="K36" s="5">
        <f t="shared" si="5"/>
        <v>3.86</v>
      </c>
    </row>
    <row r="37" spans="1:11" ht="27" customHeight="1">
      <c r="A37" s="2" t="s">
        <v>913</v>
      </c>
      <c r="B37" s="3" t="s">
        <v>713</v>
      </c>
      <c r="C37" s="2">
        <v>0.5</v>
      </c>
      <c r="D37" s="2" t="s">
        <v>914</v>
      </c>
      <c r="E37" s="2">
        <v>3</v>
      </c>
      <c r="F37" s="33">
        <f>(($C$6*$D$10*$C$8/$C$7*C37)*(1+$C$11+$C$12))*(1+$C$13+$D$15+$C$16)*(1+$C$17)+($C$6*$C$21/$C$7*C37)</f>
        <v>2.1711914132533336</v>
      </c>
      <c r="G37" s="33">
        <f t="shared" si="1"/>
        <v>0.7507979907030028</v>
      </c>
      <c r="H37" s="33">
        <f>F37*$C$19</f>
        <v>0.8213617116337362</v>
      </c>
      <c r="I37" s="33">
        <f t="shared" si="3"/>
        <v>0.15691083099245526</v>
      </c>
      <c r="J37" s="33">
        <f t="shared" si="4"/>
        <v>1.1700785839747583</v>
      </c>
      <c r="K37" s="5">
        <f t="shared" si="5"/>
        <v>5.07</v>
      </c>
    </row>
    <row r="38" spans="1:11" ht="15">
      <c r="A38" s="2" t="s">
        <v>915</v>
      </c>
      <c r="B38" s="2" t="s">
        <v>714</v>
      </c>
      <c r="C38" s="2">
        <v>0.5</v>
      </c>
      <c r="D38" s="2" t="s">
        <v>914</v>
      </c>
      <c r="E38" s="2">
        <v>3</v>
      </c>
      <c r="F38" s="33">
        <f>(($C$6*$D$10*$C$8/$C$7*C38)*(1+$C$11+$C$12))*(1+$C$13+$D$15+$C$16)*(1+$C$17)+($C$6*$C$21/$C$7*C38)</f>
        <v>2.1711914132533336</v>
      </c>
      <c r="G38" s="33">
        <f t="shared" si="1"/>
        <v>0.7507979907030028</v>
      </c>
      <c r="H38" s="33">
        <f>F38*$C$19</f>
        <v>0.8213617116337362</v>
      </c>
      <c r="I38" s="33">
        <f t="shared" si="3"/>
        <v>0.15691083099245526</v>
      </c>
      <c r="J38" s="33">
        <f t="shared" si="4"/>
        <v>1.1700785839747583</v>
      </c>
      <c r="K38" s="5">
        <f t="shared" si="5"/>
        <v>5.07</v>
      </c>
    </row>
    <row r="39" spans="1:11" ht="15">
      <c r="A39" s="2" t="s">
        <v>916</v>
      </c>
      <c r="B39" s="2" t="s">
        <v>715</v>
      </c>
      <c r="C39" s="2">
        <v>0.6</v>
      </c>
      <c r="D39" s="2" t="s">
        <v>914</v>
      </c>
      <c r="E39" s="2">
        <v>3</v>
      </c>
      <c r="F39" s="33">
        <f>(($C$6*$D$10*$C$8/$C$7*C39)*(1+$C$11+$C$12))*(1+$C$13+$D$15+$C$16)*(1+$C$17)+($C$6*$C$21/$C$7*C39)</f>
        <v>2.605429695904</v>
      </c>
      <c r="G39" s="33">
        <f t="shared" si="1"/>
        <v>0.9009575888436032</v>
      </c>
      <c r="H39" s="33">
        <f>F39*$C$19</f>
        <v>0.9856340539604833</v>
      </c>
      <c r="I39" s="33">
        <f t="shared" si="3"/>
        <v>0.1882929971909463</v>
      </c>
      <c r="J39" s="33">
        <f t="shared" si="4"/>
        <v>1.40409430076971</v>
      </c>
      <c r="K39" s="5">
        <f t="shared" si="5"/>
        <v>6.08</v>
      </c>
    </row>
    <row r="40" spans="1:11" ht="17.25" customHeight="1">
      <c r="A40" s="2" t="s">
        <v>917</v>
      </c>
      <c r="B40" s="2" t="s">
        <v>716</v>
      </c>
      <c r="C40" s="2">
        <v>0.38</v>
      </c>
      <c r="D40" s="2" t="s">
        <v>918</v>
      </c>
      <c r="E40" s="2">
        <v>3</v>
      </c>
      <c r="F40" s="33">
        <f>(($C$6*$D$10*$C$8/$C$7*C40)*(1+$C$11+$C$12))*(1+$C$13+$D$15+$C$16)*(1+$C$17)+($C$6*$C$21/$C$7*C40)</f>
        <v>1.6501054740725336</v>
      </c>
      <c r="G40" s="33">
        <f t="shared" si="1"/>
        <v>0.5706064729342821</v>
      </c>
      <c r="H40" s="33">
        <f t="shared" si="2"/>
        <v>0.6242349008416395</v>
      </c>
      <c r="I40" s="33">
        <f t="shared" si="3"/>
        <v>0.119252231554266</v>
      </c>
      <c r="J40" s="33">
        <f t="shared" si="4"/>
        <v>0.8892597238208163</v>
      </c>
      <c r="K40" s="5">
        <f t="shared" si="5"/>
        <v>3.85</v>
      </c>
    </row>
    <row r="41" spans="1:11" ht="27.75" customHeight="1">
      <c r="A41" s="2" t="s">
        <v>919</v>
      </c>
      <c r="B41" s="2" t="s">
        <v>717</v>
      </c>
      <c r="C41" s="2">
        <v>1.37</v>
      </c>
      <c r="D41" s="2" t="s">
        <v>153</v>
      </c>
      <c r="E41" s="2">
        <v>4</v>
      </c>
      <c r="F41" s="33">
        <f aca="true" t="shared" si="6" ref="F41:F49">(($C$6*$E$10*$C$8/$C$7*C41)*(1+$C$11+$C$12))*(1+$C$13+$E$15+$C$16)*(1+$C$17)+($C$6*$C$21/$C$7*C41)</f>
        <v>7.072320360107095</v>
      </c>
      <c r="G41" s="33">
        <f t="shared" si="1"/>
        <v>2.4456083805250333</v>
      </c>
      <c r="H41" s="33">
        <f aca="true" t="shared" si="7" ref="H41:H72">F41*$C$19</f>
        <v>2.6754587922285142</v>
      </c>
      <c r="I41" s="33">
        <f t="shared" si="3"/>
        <v>0.5111127733719453</v>
      </c>
      <c r="J41" s="33">
        <f t="shared" si="4"/>
        <v>3.811350091869776</v>
      </c>
      <c r="K41" s="5">
        <f t="shared" si="5"/>
        <v>16.52</v>
      </c>
    </row>
    <row r="42" spans="1:11" ht="30" customHeight="1">
      <c r="A42" s="2" t="s">
        <v>920</v>
      </c>
      <c r="B42" s="2" t="s">
        <v>718</v>
      </c>
      <c r="C42" s="2">
        <v>1.89</v>
      </c>
      <c r="D42" s="2" t="s">
        <v>153</v>
      </c>
      <c r="E42" s="2">
        <v>4</v>
      </c>
      <c r="F42" s="33">
        <f t="shared" si="6"/>
        <v>9.756704730366721</v>
      </c>
      <c r="G42" s="33">
        <f t="shared" si="1"/>
        <v>3.3738684957608123</v>
      </c>
      <c r="H42" s="33">
        <f t="shared" si="7"/>
        <v>3.6909613994977306</v>
      </c>
      <c r="I42" s="33">
        <f t="shared" si="3"/>
        <v>0.7051117822430485</v>
      </c>
      <c r="J42" s="33">
        <f t="shared" si="4"/>
        <v>5.257993922360493</v>
      </c>
      <c r="K42" s="5">
        <f t="shared" si="5"/>
        <v>22.78</v>
      </c>
    </row>
    <row r="43" spans="1:11" ht="30.75" customHeight="1">
      <c r="A43" s="2" t="s">
        <v>921</v>
      </c>
      <c r="B43" s="3" t="s">
        <v>719</v>
      </c>
      <c r="C43" s="2">
        <v>2.6</v>
      </c>
      <c r="D43" s="2" t="s">
        <v>153</v>
      </c>
      <c r="E43" s="2">
        <v>4</v>
      </c>
      <c r="F43" s="33">
        <f t="shared" si="6"/>
        <v>13.421921851298134</v>
      </c>
      <c r="G43" s="33">
        <f t="shared" si="1"/>
        <v>4.641300576178894</v>
      </c>
      <c r="H43" s="33">
        <f t="shared" si="7"/>
        <v>5.077513036346084</v>
      </c>
      <c r="I43" s="33">
        <f t="shared" si="3"/>
        <v>0.9699950443555164</v>
      </c>
      <c r="J43" s="33">
        <f t="shared" si="4"/>
        <v>7.2332191524535885</v>
      </c>
      <c r="K43" s="5">
        <f t="shared" si="5"/>
        <v>31.34</v>
      </c>
    </row>
    <row r="44" spans="1:11" ht="30">
      <c r="A44" s="2" t="s">
        <v>922</v>
      </c>
      <c r="B44" s="3" t="s">
        <v>720</v>
      </c>
      <c r="C44" s="2">
        <v>2.09</v>
      </c>
      <c r="D44" s="2" t="s">
        <v>206</v>
      </c>
      <c r="E44" s="2">
        <v>4</v>
      </c>
      <c r="F44" s="33">
        <f t="shared" si="6"/>
        <v>10.789160257389653</v>
      </c>
      <c r="G44" s="33">
        <f t="shared" si="1"/>
        <v>3.730891617005342</v>
      </c>
      <c r="H44" s="33">
        <f t="shared" si="7"/>
        <v>4.081539325370506</v>
      </c>
      <c r="I44" s="33">
        <f t="shared" si="3"/>
        <v>0.7797267856550113</v>
      </c>
      <c r="J44" s="33">
        <f t="shared" si="4"/>
        <v>5.814395395626153</v>
      </c>
      <c r="K44" s="5">
        <f t="shared" si="5"/>
        <v>25.2</v>
      </c>
    </row>
    <row r="45" spans="1:11" ht="30">
      <c r="A45" s="2" t="s">
        <v>923</v>
      </c>
      <c r="B45" s="2" t="s">
        <v>721</v>
      </c>
      <c r="C45" s="2">
        <v>2</v>
      </c>
      <c r="D45" s="2" t="s">
        <v>206</v>
      </c>
      <c r="E45" s="2">
        <v>4</v>
      </c>
      <c r="F45" s="33">
        <f t="shared" si="6"/>
        <v>10.324555270229332</v>
      </c>
      <c r="G45" s="33">
        <f t="shared" si="1"/>
        <v>3.5702312124453033</v>
      </c>
      <c r="H45" s="33">
        <f t="shared" si="7"/>
        <v>3.905779258727757</v>
      </c>
      <c r="I45" s="33">
        <f t="shared" si="3"/>
        <v>0.7461500341196279</v>
      </c>
      <c r="J45" s="33">
        <f t="shared" si="4"/>
        <v>5.564014732656606</v>
      </c>
      <c r="K45" s="5">
        <f t="shared" si="5"/>
        <v>24.11</v>
      </c>
    </row>
    <row r="46" spans="1:11" ht="30">
      <c r="A46" s="2" t="s">
        <v>924</v>
      </c>
      <c r="B46" s="2" t="s">
        <v>722</v>
      </c>
      <c r="C46" s="2">
        <v>1.26</v>
      </c>
      <c r="D46" s="2" t="s">
        <v>206</v>
      </c>
      <c r="E46" s="2">
        <v>4</v>
      </c>
      <c r="F46" s="33">
        <f t="shared" si="6"/>
        <v>6.504469820244481</v>
      </c>
      <c r="G46" s="33">
        <f t="shared" si="1"/>
        <v>2.2492456638405414</v>
      </c>
      <c r="H46" s="33">
        <f t="shared" si="7"/>
        <v>2.460640932998487</v>
      </c>
      <c r="I46" s="33">
        <f t="shared" si="3"/>
        <v>0.47007452149536566</v>
      </c>
      <c r="J46" s="33">
        <f t="shared" si="4"/>
        <v>3.5053292815736627</v>
      </c>
      <c r="K46" s="5">
        <f t="shared" si="5"/>
        <v>15.19</v>
      </c>
    </row>
    <row r="47" spans="1:11" ht="30">
      <c r="A47" s="2" t="s">
        <v>925</v>
      </c>
      <c r="B47" s="2" t="s">
        <v>723</v>
      </c>
      <c r="C47" s="2">
        <v>2.1</v>
      </c>
      <c r="D47" s="2" t="s">
        <v>206</v>
      </c>
      <c r="E47" s="2">
        <v>4</v>
      </c>
      <c r="F47" s="33">
        <f t="shared" si="6"/>
        <v>10.840783033740802</v>
      </c>
      <c r="G47" s="33">
        <f t="shared" si="1"/>
        <v>3.7487427730675695</v>
      </c>
      <c r="H47" s="33">
        <f t="shared" si="7"/>
        <v>4.101068221664145</v>
      </c>
      <c r="I47" s="33">
        <f t="shared" si="3"/>
        <v>0.7834575358256095</v>
      </c>
      <c r="J47" s="33">
        <f t="shared" si="4"/>
        <v>5.842215469289438</v>
      </c>
      <c r="K47" s="5">
        <f t="shared" si="5"/>
        <v>25.32</v>
      </c>
    </row>
    <row r="48" spans="1:11" ht="30">
      <c r="A48" s="2" t="s">
        <v>926</v>
      </c>
      <c r="B48" s="2" t="s">
        <v>724</v>
      </c>
      <c r="C48" s="2">
        <v>2.5</v>
      </c>
      <c r="D48" s="2" t="s">
        <v>206</v>
      </c>
      <c r="E48" s="2">
        <v>4</v>
      </c>
      <c r="F48" s="33">
        <f t="shared" si="6"/>
        <v>12.905694087786665</v>
      </c>
      <c r="G48" s="33">
        <f t="shared" si="1"/>
        <v>4.462789015556629</v>
      </c>
      <c r="H48" s="33">
        <f t="shared" si="7"/>
        <v>4.882224073409696</v>
      </c>
      <c r="I48" s="33">
        <f t="shared" si="3"/>
        <v>0.9326875426495349</v>
      </c>
      <c r="J48" s="33">
        <f t="shared" si="4"/>
        <v>6.955018415820757</v>
      </c>
      <c r="K48" s="5">
        <f t="shared" si="5"/>
        <v>30.14</v>
      </c>
    </row>
    <row r="49" spans="1:11" ht="30">
      <c r="A49" s="2" t="s">
        <v>927</v>
      </c>
      <c r="B49" s="2" t="s">
        <v>725</v>
      </c>
      <c r="C49" s="2">
        <v>5.03</v>
      </c>
      <c r="D49" s="2" t="s">
        <v>206</v>
      </c>
      <c r="E49" s="2">
        <v>4</v>
      </c>
      <c r="F49" s="33">
        <f t="shared" si="6"/>
        <v>25.966256504626777</v>
      </c>
      <c r="G49" s="33">
        <f t="shared" si="1"/>
        <v>8.979131499299939</v>
      </c>
      <c r="H49" s="33">
        <f t="shared" si="7"/>
        <v>9.82303483570031</v>
      </c>
      <c r="I49" s="33">
        <f t="shared" si="3"/>
        <v>1.8765673358108645</v>
      </c>
      <c r="J49" s="33">
        <f t="shared" si="4"/>
        <v>13.993497052631367</v>
      </c>
      <c r="K49" s="5">
        <f t="shared" si="5"/>
        <v>60.64</v>
      </c>
    </row>
    <row r="50" spans="1:11" ht="15">
      <c r="A50" s="2" t="s">
        <v>928</v>
      </c>
      <c r="B50" s="2" t="s">
        <v>726</v>
      </c>
      <c r="C50" s="2">
        <v>0.69</v>
      </c>
      <c r="D50" s="2" t="s">
        <v>239</v>
      </c>
      <c r="E50" s="2">
        <v>3</v>
      </c>
      <c r="F50" s="33">
        <f>(($C$6*$D$10*$C$8/$C$7*C50)*(1+$C$11+$C$12))*(1+$C$13+$D$15+$C$16)*(1+$C$17)+($C$6*$C$21/$C$7*C50)</f>
        <v>2.9962441502896</v>
      </c>
      <c r="G50" s="33">
        <f t="shared" si="1"/>
        <v>1.0361012271701435</v>
      </c>
      <c r="H50" s="33">
        <f t="shared" si="7"/>
        <v>1.1334791620545557</v>
      </c>
      <c r="I50" s="33">
        <f t="shared" si="3"/>
        <v>0.21653694676958818</v>
      </c>
      <c r="J50" s="33">
        <f t="shared" si="4"/>
        <v>1.6147084458851662</v>
      </c>
      <c r="K50" s="5">
        <f t="shared" si="5"/>
        <v>7</v>
      </c>
    </row>
    <row r="51" spans="1:11" ht="15">
      <c r="A51" s="2" t="s">
        <v>929</v>
      </c>
      <c r="B51" s="2" t="s">
        <v>727</v>
      </c>
      <c r="C51" s="2">
        <v>0.8</v>
      </c>
      <c r="D51" s="2" t="s">
        <v>239</v>
      </c>
      <c r="E51" s="2">
        <v>3</v>
      </c>
      <c r="F51" s="33">
        <f>(($C$6*$D$10*$C$8/$C$7*C51)*(1+$C$11+$C$12))*(1+$C$13+$D$15+$C$16)*(1+$C$17)+($C$6*$C$21/$C$7*C51)</f>
        <v>3.4739062612053337</v>
      </c>
      <c r="G51" s="33">
        <f t="shared" si="1"/>
        <v>1.2012767851248043</v>
      </c>
      <c r="H51" s="33">
        <f t="shared" si="7"/>
        <v>1.3141787386139778</v>
      </c>
      <c r="I51" s="33">
        <f t="shared" si="3"/>
        <v>0.2510573295879284</v>
      </c>
      <c r="J51" s="33">
        <f t="shared" si="4"/>
        <v>1.8721257343596136</v>
      </c>
      <c r="K51" s="5">
        <f t="shared" si="5"/>
        <v>8.11</v>
      </c>
    </row>
    <row r="52" spans="1:11" ht="15">
      <c r="A52" s="2" t="s">
        <v>930</v>
      </c>
      <c r="B52" s="2" t="s">
        <v>728</v>
      </c>
      <c r="C52" s="2">
        <v>0.98</v>
      </c>
      <c r="D52" s="2" t="s">
        <v>239</v>
      </c>
      <c r="E52" s="2">
        <v>4</v>
      </c>
      <c r="F52" s="33">
        <f>(($C$6*$E$10*$C$8/$C$7*C52)*(1+$C$11+$C$12))*(1+$C$13+$E$15+$C$16)*(1+$C$17)+($C$6*$C$21/$C$7*C52)</f>
        <v>5.059032082412374</v>
      </c>
      <c r="G52" s="33">
        <f t="shared" si="1"/>
        <v>1.749413294098199</v>
      </c>
      <c r="H52" s="33">
        <f t="shared" si="7"/>
        <v>1.9138318367766012</v>
      </c>
      <c r="I52" s="33">
        <f t="shared" si="3"/>
        <v>0.36561351671861775</v>
      </c>
      <c r="J52" s="33">
        <f t="shared" si="4"/>
        <v>2.726367219001738</v>
      </c>
      <c r="K52" s="5">
        <f t="shared" si="5"/>
        <v>11.81</v>
      </c>
    </row>
    <row r="53" spans="1:11" ht="13.5" customHeight="1">
      <c r="A53" s="2" t="s">
        <v>1206</v>
      </c>
      <c r="B53" s="2" t="s">
        <v>729</v>
      </c>
      <c r="C53" s="2">
        <v>0.43</v>
      </c>
      <c r="D53" s="2" t="s">
        <v>239</v>
      </c>
      <c r="E53" s="2">
        <v>3</v>
      </c>
      <c r="F53" s="33">
        <f>(($C$6*$D$10*$C$8/$C$7*C53)*(1+$C$11+$C$12))*(1+$C$13+$D$15+$C$16)*(1+$C$17)+($C$6*$C$21/$C$7*C53)</f>
        <v>1.8672246153978669</v>
      </c>
      <c r="G53" s="33">
        <f t="shared" si="1"/>
        <v>0.6456862720045824</v>
      </c>
      <c r="H53" s="33">
        <f t="shared" si="7"/>
        <v>0.706371072005013</v>
      </c>
      <c r="I53" s="33">
        <f t="shared" si="3"/>
        <v>0.1349433146535115</v>
      </c>
      <c r="J53" s="33">
        <f t="shared" si="4"/>
        <v>1.006267582218292</v>
      </c>
      <c r="K53" s="5">
        <f t="shared" si="5"/>
        <v>4.36</v>
      </c>
    </row>
    <row r="54" spans="1:11" ht="17.25" customHeight="1">
      <c r="A54" s="9" t="s">
        <v>933</v>
      </c>
      <c r="B54" s="2" t="s">
        <v>730</v>
      </c>
      <c r="C54" s="2">
        <v>1.09</v>
      </c>
      <c r="D54" s="2" t="s">
        <v>206</v>
      </c>
      <c r="E54" s="2">
        <v>4</v>
      </c>
      <c r="F54" s="33">
        <f>(($C$6*$E$10*$C$8/$C$7*C54)*(1+$C$11+$C$12))*(1+$C$13+$E$15+$C$16)*(1+$C$17)+($C$6*$C$21/$C$7*C54)</f>
        <v>5.626882622274987</v>
      </c>
      <c r="G54" s="33">
        <f t="shared" si="1"/>
        <v>1.9457760107826905</v>
      </c>
      <c r="H54" s="33">
        <f t="shared" si="7"/>
        <v>2.1286496960066277</v>
      </c>
      <c r="I54" s="33">
        <f t="shared" si="3"/>
        <v>0.4066517685951973</v>
      </c>
      <c r="J54" s="33">
        <f t="shared" si="4"/>
        <v>3.0323880292978505</v>
      </c>
      <c r="K54" s="5">
        <f t="shared" si="5"/>
        <v>13.14</v>
      </c>
    </row>
    <row r="55" spans="1:11" ht="15">
      <c r="A55" s="2" t="s">
        <v>931</v>
      </c>
      <c r="B55" s="2" t="s">
        <v>731</v>
      </c>
      <c r="C55" s="2">
        <v>0.9</v>
      </c>
      <c r="D55" s="2" t="s">
        <v>239</v>
      </c>
      <c r="E55" s="2">
        <v>4</v>
      </c>
      <c r="F55" s="33">
        <f>(($C$6*$E$10*$C$8/$C$7*C55)*(1+$C$11+$C$12))*(1+$C$13+$E$15+$C$16)*(1+$C$17)+($C$6*$C$21/$C$7*C55)</f>
        <v>4.646049871603201</v>
      </c>
      <c r="G55" s="33">
        <f t="shared" si="1"/>
        <v>1.6066040456003867</v>
      </c>
      <c r="H55" s="33">
        <f t="shared" si="7"/>
        <v>1.757600666427491</v>
      </c>
      <c r="I55" s="33">
        <f t="shared" si="3"/>
        <v>0.33576751535383265</v>
      </c>
      <c r="J55" s="33">
        <f t="shared" si="4"/>
        <v>2.503806629695473</v>
      </c>
      <c r="K55" s="5">
        <f t="shared" si="5"/>
        <v>10.85</v>
      </c>
    </row>
    <row r="56" spans="1:11" ht="17.25" customHeight="1">
      <c r="A56" s="279" t="s">
        <v>932</v>
      </c>
      <c r="B56" s="279" t="s">
        <v>732</v>
      </c>
      <c r="C56" s="279">
        <v>0.72</v>
      </c>
      <c r="D56" s="279" t="s">
        <v>239</v>
      </c>
      <c r="E56" s="279">
        <v>4</v>
      </c>
      <c r="F56" s="280">
        <f>(($C$6*$E$10*$C$8/$C$7*C56)*(1+$C$11+$C$12))*(1+$C$13+$E$15+$C$16)*(1+$C$17)+($C$6*$C$21/$C$7*C56)</f>
        <v>3.7168398972825605</v>
      </c>
      <c r="G56" s="280">
        <f t="shared" si="1"/>
        <v>1.2852832364803095</v>
      </c>
      <c r="H56" s="280">
        <f t="shared" si="7"/>
        <v>1.4060805331419928</v>
      </c>
      <c r="I56" s="280">
        <f t="shared" si="3"/>
        <v>0.26861401228306614</v>
      </c>
      <c r="J56" s="280">
        <f t="shared" si="4"/>
        <v>2.003045303756379</v>
      </c>
      <c r="K56" s="281">
        <f t="shared" si="5"/>
        <v>8.68</v>
      </c>
    </row>
    <row r="57" spans="1:11" ht="14.25" customHeight="1">
      <c r="A57" s="2" t="s">
        <v>934</v>
      </c>
      <c r="B57" s="2" t="s">
        <v>733</v>
      </c>
      <c r="C57" s="2">
        <v>0.35</v>
      </c>
      <c r="D57" s="2" t="s">
        <v>239</v>
      </c>
      <c r="E57" s="2">
        <v>3</v>
      </c>
      <c r="F57" s="33">
        <f>(($C$6*$D$10*$C$8/$C$7*C57)*(1+$C$11+$C$12))*(1+$C$13+$D$15+$C$16)*(1+$C$17)+($C$6*$C$21/$C$7*C57)</f>
        <v>1.5198339892773334</v>
      </c>
      <c r="G57" s="33">
        <f t="shared" si="1"/>
        <v>0.5255585934921019</v>
      </c>
      <c r="H57" s="33">
        <f t="shared" si="7"/>
        <v>0.5749531981436152</v>
      </c>
      <c r="I57" s="33">
        <f t="shared" si="3"/>
        <v>0.10983758169471866</v>
      </c>
      <c r="J57" s="33">
        <f t="shared" si="4"/>
        <v>0.8190550087823306</v>
      </c>
      <c r="K57" s="5">
        <f t="shared" si="5"/>
        <v>3.55</v>
      </c>
    </row>
    <row r="58" spans="1:11" ht="30">
      <c r="A58" s="2" t="s">
        <v>935</v>
      </c>
      <c r="B58" s="2" t="s">
        <v>734</v>
      </c>
      <c r="C58" s="2">
        <v>1.1</v>
      </c>
      <c r="D58" s="2" t="s">
        <v>239</v>
      </c>
      <c r="E58" s="2">
        <v>4</v>
      </c>
      <c r="F58" s="33">
        <f aca="true" t="shared" si="8" ref="F58:F68">(($C$6*$E$10*$C$8/$C$7*C58)*(1+$C$11+$C$12))*(1+$C$13+$E$15+$C$16)*(1+$C$17)+($C$6*$C$21/$C$7*C58)</f>
        <v>5.678505398626135</v>
      </c>
      <c r="G58" s="33">
        <f aca="true" t="shared" si="9" ref="G58:G69">F58*$C$18</f>
        <v>1.9636271668449174</v>
      </c>
      <c r="H58" s="33">
        <f t="shared" si="7"/>
        <v>2.148178592300267</v>
      </c>
      <c r="I58" s="33">
        <f t="shared" si="3"/>
        <v>0.4103825187657955</v>
      </c>
      <c r="J58" s="33">
        <f t="shared" si="4"/>
        <v>3.0602081029611345</v>
      </c>
      <c r="K58" s="5">
        <f t="shared" si="5"/>
        <v>13.26</v>
      </c>
    </row>
    <row r="59" spans="1:11" ht="30">
      <c r="A59" s="2" t="s">
        <v>936</v>
      </c>
      <c r="B59" s="2" t="s">
        <v>735</v>
      </c>
      <c r="C59" s="2">
        <v>1.8</v>
      </c>
      <c r="D59" s="2" t="s">
        <v>239</v>
      </c>
      <c r="E59" s="2">
        <v>4</v>
      </c>
      <c r="F59" s="33">
        <f t="shared" si="8"/>
        <v>9.292099743206402</v>
      </c>
      <c r="G59" s="33">
        <f t="shared" si="9"/>
        <v>3.2132080912007734</v>
      </c>
      <c r="H59" s="33">
        <f t="shared" si="7"/>
        <v>3.515201332854982</v>
      </c>
      <c r="I59" s="33">
        <f t="shared" si="3"/>
        <v>0.6715350307076653</v>
      </c>
      <c r="J59" s="33">
        <f t="shared" si="4"/>
        <v>5.007613259390946</v>
      </c>
      <c r="K59" s="5">
        <f t="shared" si="5"/>
        <v>21.7</v>
      </c>
    </row>
    <row r="60" spans="1:12" ht="15">
      <c r="A60" s="296" t="s">
        <v>937</v>
      </c>
      <c r="B60" s="296" t="s">
        <v>736</v>
      </c>
      <c r="C60" s="296">
        <v>1.3</v>
      </c>
      <c r="D60" s="296" t="s">
        <v>239</v>
      </c>
      <c r="E60" s="296">
        <v>4</v>
      </c>
      <c r="F60" s="297">
        <f t="shared" si="8"/>
        <v>6.710960925649067</v>
      </c>
      <c r="G60" s="297">
        <f t="shared" si="9"/>
        <v>2.320650288089447</v>
      </c>
      <c r="H60" s="297">
        <f t="shared" si="7"/>
        <v>2.538756518173042</v>
      </c>
      <c r="I60" s="297">
        <f t="shared" si="3"/>
        <v>0.4849975221777582</v>
      </c>
      <c r="J60" s="297">
        <f t="shared" si="4"/>
        <v>3.6166095762267942</v>
      </c>
      <c r="K60" s="298">
        <f t="shared" si="5"/>
        <v>15.67</v>
      </c>
      <c r="L60" s="144"/>
    </row>
    <row r="61" spans="1:11" ht="15">
      <c r="A61" s="2" t="s">
        <v>938</v>
      </c>
      <c r="B61" s="2" t="s">
        <v>737</v>
      </c>
      <c r="C61" s="2">
        <v>0.33</v>
      </c>
      <c r="D61" s="2" t="s">
        <v>239</v>
      </c>
      <c r="E61" s="2">
        <v>4</v>
      </c>
      <c r="F61" s="33">
        <f t="shared" si="8"/>
        <v>1.7035516195878402</v>
      </c>
      <c r="G61" s="33">
        <f t="shared" si="9"/>
        <v>0.5890881500534751</v>
      </c>
      <c r="H61" s="33">
        <f t="shared" si="7"/>
        <v>0.6444535776900799</v>
      </c>
      <c r="I61" s="33">
        <f t="shared" si="3"/>
        <v>0.12311475562973863</v>
      </c>
      <c r="J61" s="33">
        <f t="shared" si="4"/>
        <v>0.9180624308883402</v>
      </c>
      <c r="K61" s="5">
        <f t="shared" si="5"/>
        <v>3.98</v>
      </c>
    </row>
    <row r="62" spans="1:11" ht="33" customHeight="1">
      <c r="A62" s="282" t="s">
        <v>940</v>
      </c>
      <c r="B62" s="282" t="s">
        <v>738</v>
      </c>
      <c r="C62" s="282">
        <v>0.73</v>
      </c>
      <c r="D62" s="282" t="s">
        <v>239</v>
      </c>
      <c r="E62" s="282">
        <v>4</v>
      </c>
      <c r="F62" s="283">
        <f t="shared" si="8"/>
        <v>3.7684626736337066</v>
      </c>
      <c r="G62" s="283">
        <f t="shared" si="9"/>
        <v>1.3031343925425358</v>
      </c>
      <c r="H62" s="283">
        <f t="shared" si="7"/>
        <v>1.4256094294356312</v>
      </c>
      <c r="I62" s="283">
        <f t="shared" si="3"/>
        <v>0.2723447624536642</v>
      </c>
      <c r="J62" s="283">
        <f t="shared" si="4"/>
        <v>2.030865377419661</v>
      </c>
      <c r="K62" s="284">
        <f t="shared" si="5"/>
        <v>8.8</v>
      </c>
    </row>
    <row r="63" spans="1:11" ht="33" customHeight="1">
      <c r="A63" s="282" t="s">
        <v>939</v>
      </c>
      <c r="B63" s="282" t="s">
        <v>739</v>
      </c>
      <c r="C63" s="282">
        <v>0.85</v>
      </c>
      <c r="D63" s="285" t="s">
        <v>206</v>
      </c>
      <c r="E63" s="282">
        <v>4</v>
      </c>
      <c r="F63" s="283">
        <f t="shared" si="8"/>
        <v>4.387935989847467</v>
      </c>
      <c r="G63" s="283">
        <f t="shared" si="9"/>
        <v>1.517348265289254</v>
      </c>
      <c r="H63" s="283">
        <f t="shared" si="7"/>
        <v>1.6599561849592968</v>
      </c>
      <c r="I63" s="283">
        <f t="shared" si="3"/>
        <v>0.3171137645008419</v>
      </c>
      <c r="J63" s="283">
        <f t="shared" si="4"/>
        <v>2.364706261379058</v>
      </c>
      <c r="K63" s="284">
        <f t="shared" si="5"/>
        <v>10.25</v>
      </c>
    </row>
    <row r="64" spans="1:11" ht="15.75" customHeight="1">
      <c r="A64" s="282" t="s">
        <v>941</v>
      </c>
      <c r="B64" s="286" t="s">
        <v>949</v>
      </c>
      <c r="C64" s="282">
        <v>0.2</v>
      </c>
      <c r="D64" s="285" t="s">
        <v>206</v>
      </c>
      <c r="E64" s="282">
        <v>4</v>
      </c>
      <c r="F64" s="283">
        <f t="shared" si="8"/>
        <v>1.0324555270229336</v>
      </c>
      <c r="G64" s="283">
        <f t="shared" si="9"/>
        <v>0.35702312124453045</v>
      </c>
      <c r="H64" s="283">
        <f t="shared" si="7"/>
        <v>0.39057792587277584</v>
      </c>
      <c r="I64" s="283">
        <f t="shared" si="3"/>
        <v>0.07461500341196282</v>
      </c>
      <c r="J64" s="283">
        <f t="shared" si="4"/>
        <v>0.5564014732656608</v>
      </c>
      <c r="K64" s="284">
        <f t="shared" si="5"/>
        <v>2.41</v>
      </c>
    </row>
    <row r="65" spans="1:11" ht="15">
      <c r="A65" s="2" t="s">
        <v>942</v>
      </c>
      <c r="B65" s="3" t="s">
        <v>740</v>
      </c>
      <c r="C65" s="2">
        <v>0.6</v>
      </c>
      <c r="D65" s="17" t="s">
        <v>206</v>
      </c>
      <c r="E65" s="2">
        <v>4</v>
      </c>
      <c r="F65" s="33">
        <f t="shared" si="8"/>
        <v>3.0973665810688003</v>
      </c>
      <c r="G65" s="33">
        <f t="shared" si="9"/>
        <v>1.071069363733591</v>
      </c>
      <c r="H65" s="33">
        <f t="shared" si="7"/>
        <v>1.1717337776183272</v>
      </c>
      <c r="I65" s="33">
        <f t="shared" si="3"/>
        <v>0.2238450102358884</v>
      </c>
      <c r="J65" s="33">
        <f t="shared" si="4"/>
        <v>1.669204419796982</v>
      </c>
      <c r="K65" s="5">
        <f t="shared" si="5"/>
        <v>7.23</v>
      </c>
    </row>
    <row r="66" spans="1:11" ht="15">
      <c r="A66" s="2" t="s">
        <v>943</v>
      </c>
      <c r="B66" s="3" t="s">
        <v>741</v>
      </c>
      <c r="C66" s="2">
        <v>0.35</v>
      </c>
      <c r="D66" s="17" t="s">
        <v>206</v>
      </c>
      <c r="E66" s="2">
        <v>4</v>
      </c>
      <c r="F66" s="33">
        <f t="shared" si="8"/>
        <v>1.8067971722901335</v>
      </c>
      <c r="G66" s="33">
        <f t="shared" si="9"/>
        <v>0.6247904621779281</v>
      </c>
      <c r="H66" s="33">
        <f t="shared" si="7"/>
        <v>0.6835113702773575</v>
      </c>
      <c r="I66" s="33">
        <f t="shared" si="3"/>
        <v>0.1305762559709349</v>
      </c>
      <c r="J66" s="33">
        <f t="shared" si="4"/>
        <v>0.973702578214906</v>
      </c>
      <c r="K66" s="5">
        <f t="shared" si="5"/>
        <v>4.22</v>
      </c>
    </row>
    <row r="67" spans="1:11" ht="15">
      <c r="A67" s="2" t="s">
        <v>944</v>
      </c>
      <c r="B67" s="3" t="s">
        <v>742</v>
      </c>
      <c r="C67" s="2">
        <v>0.53</v>
      </c>
      <c r="D67" s="17" t="s">
        <v>206</v>
      </c>
      <c r="E67" s="2">
        <v>4</v>
      </c>
      <c r="F67" s="33">
        <f t="shared" si="8"/>
        <v>2.7360071466107736</v>
      </c>
      <c r="G67" s="33">
        <f t="shared" si="9"/>
        <v>0.9461112712980055</v>
      </c>
      <c r="H67" s="33">
        <f t="shared" si="7"/>
        <v>1.0350315035628557</v>
      </c>
      <c r="I67" s="33">
        <f t="shared" si="3"/>
        <v>0.19772975904170143</v>
      </c>
      <c r="J67" s="33">
        <f t="shared" si="4"/>
        <v>1.4744639041540009</v>
      </c>
      <c r="K67" s="5">
        <f t="shared" si="5"/>
        <v>6.39</v>
      </c>
    </row>
    <row r="68" spans="1:11" ht="15" customHeight="1">
      <c r="A68" s="2" t="s">
        <v>945</v>
      </c>
      <c r="B68" s="3" t="s">
        <v>743</v>
      </c>
      <c r="C68" s="2">
        <v>0.72</v>
      </c>
      <c r="D68" s="2" t="s">
        <v>206</v>
      </c>
      <c r="E68" s="2">
        <v>4</v>
      </c>
      <c r="F68" s="33">
        <f t="shared" si="8"/>
        <v>3.7168398972825605</v>
      </c>
      <c r="G68" s="33">
        <f t="shared" si="9"/>
        <v>1.2852832364803095</v>
      </c>
      <c r="H68" s="33">
        <f t="shared" si="7"/>
        <v>1.4060805331419928</v>
      </c>
      <c r="I68" s="33">
        <f t="shared" si="3"/>
        <v>0.26861401228306614</v>
      </c>
      <c r="J68" s="33">
        <f t="shared" si="4"/>
        <v>2.003045303756379</v>
      </c>
      <c r="K68" s="5">
        <f t="shared" si="5"/>
        <v>8.68</v>
      </c>
    </row>
    <row r="69" spans="1:11" ht="15" customHeight="1">
      <c r="A69" s="2" t="s">
        <v>946</v>
      </c>
      <c r="B69" s="3" t="s">
        <v>744</v>
      </c>
      <c r="C69" s="2">
        <v>0.27</v>
      </c>
      <c r="D69" s="2" t="s">
        <v>153</v>
      </c>
      <c r="E69" s="2">
        <v>2</v>
      </c>
      <c r="F69" s="33">
        <f>(($C$6*$C$10*$C$8/$C$7*C69)*(1+$C$11+$C$12))*(1+$C$13+$C$15+$C$16)*(1+$C$17)+($C$6*$C$21/$C$7*C69)</f>
        <v>0.8984193684076802</v>
      </c>
      <c r="G69" s="33">
        <f t="shared" si="9"/>
        <v>0.3106734175953758</v>
      </c>
      <c r="H69" s="33">
        <f t="shared" si="7"/>
        <v>0.33987204706862545</v>
      </c>
      <c r="I69" s="33">
        <f t="shared" si="3"/>
        <v>0.06492828260836411</v>
      </c>
      <c r="J69" s="33">
        <f t="shared" si="4"/>
        <v>0.48416793470401365</v>
      </c>
      <c r="K69" s="5">
        <f t="shared" si="5"/>
        <v>2.1</v>
      </c>
    </row>
    <row r="70" spans="1:11" ht="43.5" customHeight="1">
      <c r="A70" s="2" t="s">
        <v>947</v>
      </c>
      <c r="B70" s="3" t="s">
        <v>745</v>
      </c>
      <c r="C70" s="2">
        <v>0.88</v>
      </c>
      <c r="D70" s="2"/>
      <c r="E70" s="2">
        <v>4</v>
      </c>
      <c r="F70" s="33">
        <f>(($C$6*$E$10*$C$8/$C$7*C70)*(1+$C$11+$C$12))*(1+$C$13+$E$15+$C$16)*(1+$C$17)+($C$6*$C$21/$C$7*C70)</f>
        <v>4.542804318900908</v>
      </c>
      <c r="G70" s="33">
        <f>F70*$C$18</f>
        <v>1.5709017334759339</v>
      </c>
      <c r="H70" s="33">
        <f t="shared" si="7"/>
        <v>1.7185428738402135</v>
      </c>
      <c r="I70" s="33">
        <f t="shared" si="3"/>
        <v>0.32830601501263634</v>
      </c>
      <c r="J70" s="33">
        <f t="shared" si="4"/>
        <v>2.448166482368907</v>
      </c>
      <c r="K70" s="5">
        <f t="shared" si="5"/>
        <v>10.61</v>
      </c>
    </row>
    <row r="71" spans="1:11" ht="28.5" customHeight="1">
      <c r="A71" s="246" t="s">
        <v>948</v>
      </c>
      <c r="B71" s="249" t="s">
        <v>746</v>
      </c>
      <c r="C71" s="246">
        <v>0.42</v>
      </c>
      <c r="D71" s="246" t="s">
        <v>239</v>
      </c>
      <c r="E71" s="246">
        <v>3</v>
      </c>
      <c r="F71" s="247"/>
      <c r="G71" s="247"/>
      <c r="H71" s="247"/>
      <c r="I71" s="242"/>
      <c r="J71" s="242"/>
      <c r="K71" s="245">
        <v>1.42</v>
      </c>
    </row>
    <row r="72" spans="1:11" ht="15">
      <c r="A72" s="2" t="s">
        <v>950</v>
      </c>
      <c r="B72" s="3" t="s">
        <v>747</v>
      </c>
      <c r="C72" s="2">
        <v>0.35</v>
      </c>
      <c r="D72" s="2" t="s">
        <v>239</v>
      </c>
      <c r="E72" s="2">
        <v>4</v>
      </c>
      <c r="F72" s="33">
        <f aca="true" t="shared" si="10" ref="F72:F85">(($C$6*$E$10*$C$8/$C$7*C72)*(1+$C$11+$C$12))*(1+$C$13+$E$15+$C$16)*(1+$C$17)+($C$6*$C$21/$C$7*C72)</f>
        <v>1.8067971722901335</v>
      </c>
      <c r="G72" s="33">
        <f>F72*$C$18</f>
        <v>0.6247904621779281</v>
      </c>
      <c r="H72" s="33">
        <f t="shared" si="7"/>
        <v>0.6835113702773575</v>
      </c>
      <c r="I72" s="33">
        <f t="shared" si="3"/>
        <v>0.1305762559709349</v>
      </c>
      <c r="J72" s="33">
        <f t="shared" si="4"/>
        <v>0.973702578214906</v>
      </c>
      <c r="K72" s="5">
        <f t="shared" si="5"/>
        <v>4.22</v>
      </c>
    </row>
    <row r="73" spans="1:11" ht="13.5" customHeight="1">
      <c r="A73" s="2" t="s">
        <v>951</v>
      </c>
      <c r="B73" s="3" t="s">
        <v>748</v>
      </c>
      <c r="C73" s="2">
        <v>3.3</v>
      </c>
      <c r="D73" s="2" t="s">
        <v>206</v>
      </c>
      <c r="E73" s="2">
        <v>4</v>
      </c>
      <c r="F73" s="33">
        <f t="shared" si="10"/>
        <v>17.0355161958784</v>
      </c>
      <c r="G73" s="33">
        <f>F73*$C$18</f>
        <v>5.890881500534751</v>
      </c>
      <c r="H73" s="33">
        <f aca="true" t="shared" si="11" ref="H73:H108">F73*$C$19</f>
        <v>6.4445357769008</v>
      </c>
      <c r="I73" s="33">
        <f t="shared" si="3"/>
        <v>1.2311475562973861</v>
      </c>
      <c r="J73" s="33">
        <f t="shared" si="4"/>
        <v>9.1806243088834</v>
      </c>
      <c r="K73" s="5">
        <f t="shared" si="5"/>
        <v>39.78</v>
      </c>
    </row>
    <row r="74" spans="1:11" ht="13.5" customHeight="1">
      <c r="A74" s="246" t="s">
        <v>952</v>
      </c>
      <c r="B74" s="249" t="s">
        <v>749</v>
      </c>
      <c r="C74" s="246">
        <v>0.54</v>
      </c>
      <c r="D74" s="246" t="s">
        <v>206</v>
      </c>
      <c r="E74" s="246">
        <v>4</v>
      </c>
      <c r="F74" s="247"/>
      <c r="G74" s="247"/>
      <c r="H74" s="247"/>
      <c r="I74" s="242"/>
      <c r="J74" s="242"/>
      <c r="K74" s="245">
        <v>2.6</v>
      </c>
    </row>
    <row r="75" spans="1:11" ht="15">
      <c r="A75" s="2" t="s">
        <v>953</v>
      </c>
      <c r="B75" s="3" t="s">
        <v>750</v>
      </c>
      <c r="C75" s="2">
        <v>0.81</v>
      </c>
      <c r="D75" s="2" t="s">
        <v>239</v>
      </c>
      <c r="E75" s="2">
        <v>4</v>
      </c>
      <c r="F75" s="33">
        <f t="shared" si="10"/>
        <v>4.1814448844428815</v>
      </c>
      <c r="G75" s="33">
        <f aca="true" t="shared" si="12" ref="G75:G86">F75*$C$18</f>
        <v>1.4459436410403483</v>
      </c>
      <c r="H75" s="33">
        <f t="shared" si="11"/>
        <v>1.5818405997847422</v>
      </c>
      <c r="I75" s="33">
        <f t="shared" si="3"/>
        <v>0.30219076381844945</v>
      </c>
      <c r="J75" s="33">
        <f t="shared" si="4"/>
        <v>2.2534259667259264</v>
      </c>
      <c r="K75" s="5">
        <f t="shared" si="5"/>
        <v>9.76</v>
      </c>
    </row>
    <row r="76" spans="1:11" ht="14.25" customHeight="1">
      <c r="A76" s="246" t="s">
        <v>954</v>
      </c>
      <c r="B76" s="249" t="s">
        <v>751</v>
      </c>
      <c r="C76" s="246">
        <v>0.33</v>
      </c>
      <c r="D76" s="246" t="s">
        <v>239</v>
      </c>
      <c r="E76" s="246">
        <v>4</v>
      </c>
      <c r="F76" s="247"/>
      <c r="G76" s="247"/>
      <c r="H76" s="247"/>
      <c r="I76" s="242"/>
      <c r="J76" s="242"/>
      <c r="K76" s="245">
        <v>1.44</v>
      </c>
    </row>
    <row r="77" spans="1:11" ht="14.25" customHeight="1">
      <c r="A77" s="2" t="s">
        <v>955</v>
      </c>
      <c r="B77" s="3" t="s">
        <v>752</v>
      </c>
      <c r="C77" s="2">
        <v>0.36</v>
      </c>
      <c r="D77" s="2" t="s">
        <v>239</v>
      </c>
      <c r="E77" s="2">
        <v>4</v>
      </c>
      <c r="F77" s="33">
        <f t="shared" si="10"/>
        <v>1.8584199486412802</v>
      </c>
      <c r="G77" s="33">
        <f t="shared" si="12"/>
        <v>0.6426416182401548</v>
      </c>
      <c r="H77" s="33">
        <f t="shared" si="11"/>
        <v>0.7030402665709964</v>
      </c>
      <c r="I77" s="33">
        <f t="shared" si="3"/>
        <v>0.13430700614153307</v>
      </c>
      <c r="J77" s="33">
        <f t="shared" si="4"/>
        <v>1.0015226518781895</v>
      </c>
      <c r="K77" s="5">
        <f t="shared" si="5"/>
        <v>4.34</v>
      </c>
    </row>
    <row r="78" spans="1:11" ht="30">
      <c r="A78" s="2" t="s">
        <v>956</v>
      </c>
      <c r="B78" s="3" t="s">
        <v>753</v>
      </c>
      <c r="C78" s="2">
        <v>9.1</v>
      </c>
      <c r="D78" s="2" t="s">
        <v>206</v>
      </c>
      <c r="E78" s="2">
        <v>4</v>
      </c>
      <c r="F78" s="33">
        <f t="shared" si="10"/>
        <v>46.976726479543466</v>
      </c>
      <c r="G78" s="33">
        <f t="shared" si="12"/>
        <v>16.24455201662613</v>
      </c>
      <c r="H78" s="33">
        <f t="shared" si="11"/>
        <v>17.771295627211295</v>
      </c>
      <c r="I78" s="33">
        <f t="shared" si="3"/>
        <v>3.394982655244307</v>
      </c>
      <c r="J78" s="33">
        <f t="shared" si="4"/>
        <v>25.316267033587557</v>
      </c>
      <c r="K78" s="5">
        <f t="shared" si="5"/>
        <v>109.7</v>
      </c>
    </row>
    <row r="79" spans="1:11" ht="15" customHeight="1">
      <c r="A79" s="2" t="s">
        <v>957</v>
      </c>
      <c r="B79" s="3" t="s">
        <v>754</v>
      </c>
      <c r="C79" s="2">
        <v>8</v>
      </c>
      <c r="D79" s="2" t="s">
        <v>206</v>
      </c>
      <c r="E79" s="2">
        <v>4</v>
      </c>
      <c r="F79" s="33">
        <f t="shared" si="10"/>
        <v>41.29822108091733</v>
      </c>
      <c r="G79" s="33">
        <f t="shared" si="12"/>
        <v>14.280924849781213</v>
      </c>
      <c r="H79" s="33">
        <f t="shared" si="11"/>
        <v>15.623117034911028</v>
      </c>
      <c r="I79" s="33">
        <f t="shared" si="3"/>
        <v>2.9846001364785115</v>
      </c>
      <c r="J79" s="33">
        <f t="shared" si="4"/>
        <v>22.256058930626423</v>
      </c>
      <c r="K79" s="5">
        <f t="shared" si="5"/>
        <v>96.44</v>
      </c>
    </row>
    <row r="80" spans="1:11" ht="28.5" customHeight="1">
      <c r="A80" s="2" t="s">
        <v>958</v>
      </c>
      <c r="B80" s="3" t="s">
        <v>755</v>
      </c>
      <c r="C80" s="2">
        <v>3.6</v>
      </c>
      <c r="D80" s="2" t="s">
        <v>206</v>
      </c>
      <c r="E80" s="2">
        <v>4</v>
      </c>
      <c r="F80" s="33">
        <f t="shared" si="10"/>
        <v>18.584199486412803</v>
      </c>
      <c r="G80" s="33">
        <f t="shared" si="12"/>
        <v>6.426416182401547</v>
      </c>
      <c r="H80" s="33">
        <f t="shared" si="11"/>
        <v>7.030402665709964</v>
      </c>
      <c r="I80" s="33">
        <f t="shared" si="3"/>
        <v>1.3430700614153306</v>
      </c>
      <c r="J80" s="33">
        <f t="shared" si="4"/>
        <v>10.015226518781892</v>
      </c>
      <c r="K80" s="5">
        <f t="shared" si="5"/>
        <v>43.4</v>
      </c>
    </row>
    <row r="81" spans="1:11" ht="30">
      <c r="A81" s="2" t="s">
        <v>2418</v>
      </c>
      <c r="B81" s="3" t="s">
        <v>756</v>
      </c>
      <c r="C81" s="2">
        <v>1.5</v>
      </c>
      <c r="D81" s="2" t="s">
        <v>206</v>
      </c>
      <c r="E81" s="2">
        <v>4</v>
      </c>
      <c r="F81" s="33">
        <f t="shared" si="10"/>
        <v>7.743416452672002</v>
      </c>
      <c r="G81" s="33">
        <f t="shared" si="12"/>
        <v>2.6776734093339782</v>
      </c>
      <c r="H81" s="33">
        <f t="shared" si="11"/>
        <v>2.9293344440458187</v>
      </c>
      <c r="I81" s="33">
        <f t="shared" si="3"/>
        <v>0.5596125255897211</v>
      </c>
      <c r="J81" s="33">
        <f t="shared" si="4"/>
        <v>4.173011049492456</v>
      </c>
      <c r="K81" s="5">
        <f t="shared" si="5"/>
        <v>18.08</v>
      </c>
    </row>
    <row r="82" spans="1:11" ht="30">
      <c r="A82" s="2" t="s">
        <v>959</v>
      </c>
      <c r="B82" s="3" t="s">
        <v>757</v>
      </c>
      <c r="C82" s="2">
        <v>1.45</v>
      </c>
      <c r="D82" s="2" t="s">
        <v>206</v>
      </c>
      <c r="E82" s="2">
        <v>4</v>
      </c>
      <c r="F82" s="33">
        <f t="shared" si="10"/>
        <v>7.485302570916268</v>
      </c>
      <c r="G82" s="33">
        <f t="shared" si="12"/>
        <v>2.5884176290228456</v>
      </c>
      <c r="H82" s="33">
        <f t="shared" si="11"/>
        <v>2.831689962577624</v>
      </c>
      <c r="I82" s="33">
        <f t="shared" si="3"/>
        <v>0.5409587747367304</v>
      </c>
      <c r="J82" s="33">
        <f t="shared" si="4"/>
        <v>4.03391068117604</v>
      </c>
      <c r="K82" s="5">
        <f t="shared" si="5"/>
        <v>17.48</v>
      </c>
    </row>
    <row r="83" spans="1:11" ht="15">
      <c r="A83" s="2" t="s">
        <v>960</v>
      </c>
      <c r="B83" s="3" t="s">
        <v>758</v>
      </c>
      <c r="C83" s="2">
        <v>1.6</v>
      </c>
      <c r="D83" s="2" t="s">
        <v>239</v>
      </c>
      <c r="E83" s="2">
        <v>4</v>
      </c>
      <c r="F83" s="33">
        <f t="shared" si="10"/>
        <v>8.25964421618347</v>
      </c>
      <c r="G83" s="33">
        <f t="shared" si="12"/>
        <v>2.8561849699562436</v>
      </c>
      <c r="H83" s="33">
        <f t="shared" si="11"/>
        <v>3.1246234069822068</v>
      </c>
      <c r="I83" s="33">
        <f t="shared" si="3"/>
        <v>0.5969200272957026</v>
      </c>
      <c r="J83" s="33">
        <f t="shared" si="4"/>
        <v>4.4512117861252865</v>
      </c>
      <c r="K83" s="5">
        <f t="shared" si="5"/>
        <v>19.29</v>
      </c>
    </row>
    <row r="84" spans="1:11" ht="15">
      <c r="A84" s="2" t="s">
        <v>961</v>
      </c>
      <c r="B84" s="3" t="s">
        <v>759</v>
      </c>
      <c r="C84" s="2">
        <v>0.52</v>
      </c>
      <c r="D84" s="2"/>
      <c r="E84" s="2">
        <v>4</v>
      </c>
      <c r="F84" s="33">
        <f t="shared" si="10"/>
        <v>2.684384370259627</v>
      </c>
      <c r="G84" s="33">
        <f t="shared" si="12"/>
        <v>0.928260115235779</v>
      </c>
      <c r="H84" s="33">
        <f t="shared" si="11"/>
        <v>1.015502607269217</v>
      </c>
      <c r="I84" s="33">
        <f t="shared" si="3"/>
        <v>0.1939990088711033</v>
      </c>
      <c r="J84" s="33">
        <f t="shared" si="4"/>
        <v>1.4466438304907179</v>
      </c>
      <c r="K84" s="5">
        <f t="shared" si="5"/>
        <v>6.27</v>
      </c>
    </row>
    <row r="85" spans="1:11" ht="15">
      <c r="A85" s="2" t="s">
        <v>962</v>
      </c>
      <c r="B85" s="3" t="s">
        <v>760</v>
      </c>
      <c r="C85" s="2">
        <v>0.33</v>
      </c>
      <c r="D85" s="2" t="s">
        <v>239</v>
      </c>
      <c r="E85" s="2">
        <v>4</v>
      </c>
      <c r="F85" s="33">
        <f t="shared" si="10"/>
        <v>1.7035516195878402</v>
      </c>
      <c r="G85" s="33">
        <f t="shared" si="12"/>
        <v>0.5890881500534751</v>
      </c>
      <c r="H85" s="33">
        <f t="shared" si="11"/>
        <v>0.6444535776900799</v>
      </c>
      <c r="I85" s="33">
        <f t="shared" si="3"/>
        <v>0.12311475562973863</v>
      </c>
      <c r="J85" s="33">
        <f t="shared" si="4"/>
        <v>0.9180624308883402</v>
      </c>
      <c r="K85" s="5">
        <f t="shared" si="5"/>
        <v>3.98</v>
      </c>
    </row>
    <row r="86" spans="1:11" ht="30">
      <c r="A86" s="2" t="s">
        <v>963</v>
      </c>
      <c r="B86" s="3" t="s">
        <v>761</v>
      </c>
      <c r="C86" s="2">
        <v>0.63</v>
      </c>
      <c r="D86" s="2" t="s">
        <v>206</v>
      </c>
      <c r="E86" s="2">
        <v>3</v>
      </c>
      <c r="F86" s="33">
        <f>(($C$6*$D$10*$C$8/$C$7*C86)*(1+$C$11+$C$12))*(1+$C$13+$D$15+$C$16)*(1+$C$17)+($C$6*$C$21/$C$7*C86)</f>
        <v>2.7357011806992007</v>
      </c>
      <c r="G86" s="33">
        <f t="shared" si="12"/>
        <v>0.9460054682857836</v>
      </c>
      <c r="H86" s="33">
        <f t="shared" si="11"/>
        <v>1.0349157566585077</v>
      </c>
      <c r="I86" s="33">
        <f t="shared" si="3"/>
        <v>0.19770764705049365</v>
      </c>
      <c r="J86" s="33">
        <f t="shared" si="4"/>
        <v>1.4742990158081954</v>
      </c>
      <c r="K86" s="5">
        <f t="shared" si="5"/>
        <v>6.39</v>
      </c>
    </row>
    <row r="87" spans="1:11" ht="15">
      <c r="A87" s="2" t="s">
        <v>964</v>
      </c>
      <c r="B87" s="3" t="s">
        <v>762</v>
      </c>
      <c r="C87" s="2">
        <v>0.25</v>
      </c>
      <c r="D87" s="2" t="s">
        <v>239</v>
      </c>
      <c r="E87" s="2">
        <v>4</v>
      </c>
      <c r="F87" s="33">
        <f>(($C$6*$E$10*$C$8/$C$7*C87)*(1+$C$11+$C$12))*(1+$C$13+$E$15+$C$16)*(1+$C$17)+($C$6*$C$21/$C$7*C87)</f>
        <v>1.2905694087786665</v>
      </c>
      <c r="G87" s="33">
        <f aca="true" t="shared" si="13" ref="G87:G95">F87*$C$18</f>
        <v>0.4462789015556629</v>
      </c>
      <c r="H87" s="33">
        <f t="shared" si="11"/>
        <v>0.4882224073409696</v>
      </c>
      <c r="I87" s="33">
        <f t="shared" si="3"/>
        <v>0.09326875426495349</v>
      </c>
      <c r="J87" s="33">
        <f t="shared" si="4"/>
        <v>0.6955018415820757</v>
      </c>
      <c r="K87" s="5">
        <f t="shared" si="5"/>
        <v>3.01</v>
      </c>
    </row>
    <row r="88" spans="1:11" ht="15">
      <c r="A88" s="2" t="s">
        <v>965</v>
      </c>
      <c r="B88" s="3" t="s">
        <v>763</v>
      </c>
      <c r="C88" s="2">
        <v>0.6</v>
      </c>
      <c r="D88" s="2" t="s">
        <v>239</v>
      </c>
      <c r="E88" s="2">
        <v>4</v>
      </c>
      <c r="F88" s="33">
        <f>(($C$6*$E$10*$C$8/$C$7*C88)*(1+$C$11+$C$12))*(1+$C$13+$E$15+$C$16)*(1+$C$17)+($C$6*$C$21/$C$7*C88)</f>
        <v>3.0973665810688003</v>
      </c>
      <c r="G88" s="33">
        <f t="shared" si="13"/>
        <v>1.071069363733591</v>
      </c>
      <c r="H88" s="33">
        <f t="shared" si="11"/>
        <v>1.1717337776183272</v>
      </c>
      <c r="I88" s="33">
        <f t="shared" si="3"/>
        <v>0.2238450102358884</v>
      </c>
      <c r="J88" s="33">
        <f t="shared" si="4"/>
        <v>1.669204419796982</v>
      </c>
      <c r="K88" s="5">
        <f t="shared" si="5"/>
        <v>7.23</v>
      </c>
    </row>
    <row r="89" spans="1:11" ht="15.75" customHeight="1">
      <c r="A89" s="2" t="s">
        <v>966</v>
      </c>
      <c r="B89" s="3" t="s">
        <v>764</v>
      </c>
      <c r="C89" s="2">
        <v>1.15</v>
      </c>
      <c r="D89" s="2" t="s">
        <v>239</v>
      </c>
      <c r="E89" s="2">
        <v>4</v>
      </c>
      <c r="F89" s="33">
        <f>(($C$6*$E$10*$C$8/$C$7*C89)*(1+$C$11+$C$12))*(1+$C$13+$E$15+$C$16)*(1+$C$17)+($C$6*$C$21/$C$7*C89)</f>
        <v>5.936619280381867</v>
      </c>
      <c r="G89" s="33">
        <f t="shared" si="13"/>
        <v>2.05288294715605</v>
      </c>
      <c r="H89" s="33">
        <f t="shared" si="11"/>
        <v>2.2458230737684604</v>
      </c>
      <c r="I89" s="33">
        <f aca="true" t="shared" si="14" ref="I89:I152">(F89+G89)*C$22</f>
        <v>0.42903626961878616</v>
      </c>
      <c r="J89" s="33">
        <f aca="true" t="shared" si="15" ref="J89:J152">(F89+G89+H89+I89)*$C$20</f>
        <v>3.1993084712775492</v>
      </c>
      <c r="K89" s="5">
        <f aca="true" t="shared" si="16" ref="K89:K152">ROUND((F89+G89+H89+I89+J89),2)</f>
        <v>13.86</v>
      </c>
    </row>
    <row r="90" spans="1:11" ht="15.75" customHeight="1">
      <c r="A90" s="246" t="s">
        <v>967</v>
      </c>
      <c r="B90" s="249" t="s">
        <v>765</v>
      </c>
      <c r="C90" s="246">
        <v>0.47</v>
      </c>
      <c r="D90" s="2" t="s">
        <v>239</v>
      </c>
      <c r="E90" s="246">
        <v>4</v>
      </c>
      <c r="F90" s="247"/>
      <c r="G90" s="247"/>
      <c r="H90" s="247"/>
      <c r="I90" s="242"/>
      <c r="J90" s="242"/>
      <c r="K90" s="248">
        <v>2.04</v>
      </c>
    </row>
    <row r="91" spans="1:11" ht="15">
      <c r="A91" s="2" t="s">
        <v>968</v>
      </c>
      <c r="B91" s="3" t="s">
        <v>766</v>
      </c>
      <c r="C91" s="2">
        <v>0.42</v>
      </c>
      <c r="D91" s="2" t="s">
        <v>239</v>
      </c>
      <c r="E91" s="2">
        <v>3</v>
      </c>
      <c r="F91" s="33">
        <f>(($C$6*$D$10*$C$8/$C$7*C91)*(1+$C$11+$C$12))*(1+$C$13+$D$15+$C$16)*(1+$C$17)+($C$6*$C$21/$C$7*C91)</f>
        <v>1.8238007871328001</v>
      </c>
      <c r="G91" s="33">
        <f t="shared" si="13"/>
        <v>0.6306703121905223</v>
      </c>
      <c r="H91" s="33">
        <f t="shared" si="11"/>
        <v>0.6899438377723384</v>
      </c>
      <c r="I91" s="33">
        <f t="shared" si="14"/>
        <v>0.13180509803366242</v>
      </c>
      <c r="J91" s="33">
        <f t="shared" si="15"/>
        <v>0.982866010538797</v>
      </c>
      <c r="K91" s="5">
        <f t="shared" si="16"/>
        <v>4.26</v>
      </c>
    </row>
    <row r="92" spans="1:11" ht="14.25" customHeight="1">
      <c r="A92" s="2" t="s">
        <v>969</v>
      </c>
      <c r="B92" s="3" t="s">
        <v>767</v>
      </c>
      <c r="C92" s="2">
        <v>1.1</v>
      </c>
      <c r="D92" s="2" t="s">
        <v>239</v>
      </c>
      <c r="E92" s="2">
        <v>3</v>
      </c>
      <c r="F92" s="33">
        <f>(($C$6*$D$10*$C$8/$C$7*C92)*(1+$C$11+$C$12))*(1+$C$13+$D$15+$C$16)*(1+$C$17)+($C$6*$C$21/$C$7*C92)</f>
        <v>4.776621109157334</v>
      </c>
      <c r="G92" s="33">
        <f t="shared" si="13"/>
        <v>1.6517555795466061</v>
      </c>
      <c r="H92" s="33">
        <f t="shared" si="11"/>
        <v>1.8069957655942197</v>
      </c>
      <c r="I92" s="33">
        <f t="shared" si="14"/>
        <v>0.34520382818340156</v>
      </c>
      <c r="J92" s="33">
        <f t="shared" si="15"/>
        <v>2.5741728847444687</v>
      </c>
      <c r="K92" s="5">
        <f t="shared" si="16"/>
        <v>11.15</v>
      </c>
    </row>
    <row r="93" spans="1:11" ht="14.25" customHeight="1">
      <c r="A93" s="2" t="s">
        <v>970</v>
      </c>
      <c r="B93" s="3" t="s">
        <v>768</v>
      </c>
      <c r="C93" s="2">
        <v>1.25</v>
      </c>
      <c r="D93" s="2" t="s">
        <v>206</v>
      </c>
      <c r="E93" s="2">
        <v>4</v>
      </c>
      <c r="F93" s="33">
        <f aca="true" t="shared" si="17" ref="F93:F107">(($C$6*$E$10*$C$8/$C$7*C93)*(1+$C$11+$C$12))*(1+$C$13+$E$15+$C$16)*(1+$C$17)+($C$6*$C$21/$C$7*C93)</f>
        <v>6.452847043893333</v>
      </c>
      <c r="G93" s="33">
        <f t="shared" si="13"/>
        <v>2.2313945077783144</v>
      </c>
      <c r="H93" s="33">
        <f t="shared" si="11"/>
        <v>2.441112036704848</v>
      </c>
      <c r="I93" s="33">
        <f t="shared" si="14"/>
        <v>0.46634377132476745</v>
      </c>
      <c r="J93" s="33">
        <f t="shared" si="15"/>
        <v>3.4775092079103787</v>
      </c>
      <c r="K93" s="5">
        <f t="shared" si="16"/>
        <v>15.07</v>
      </c>
    </row>
    <row r="94" spans="1:11" ht="15">
      <c r="A94" s="2" t="s">
        <v>971</v>
      </c>
      <c r="B94" s="3" t="s">
        <v>769</v>
      </c>
      <c r="C94" s="2">
        <v>0.25</v>
      </c>
      <c r="D94" s="2" t="s">
        <v>239</v>
      </c>
      <c r="E94" s="2">
        <v>4</v>
      </c>
      <c r="F94" s="33">
        <f t="shared" si="17"/>
        <v>1.2905694087786665</v>
      </c>
      <c r="G94" s="33">
        <f t="shared" si="13"/>
        <v>0.4462789015556629</v>
      </c>
      <c r="H94" s="33">
        <f t="shared" si="11"/>
        <v>0.4882224073409696</v>
      </c>
      <c r="I94" s="33">
        <f t="shared" si="14"/>
        <v>0.09326875426495349</v>
      </c>
      <c r="J94" s="33">
        <f t="shared" si="15"/>
        <v>0.6955018415820757</v>
      </c>
      <c r="K94" s="5">
        <f t="shared" si="16"/>
        <v>3.01</v>
      </c>
    </row>
    <row r="95" spans="1:11" ht="30">
      <c r="A95" s="2" t="s">
        <v>972</v>
      </c>
      <c r="B95" s="3" t="s">
        <v>770</v>
      </c>
      <c r="C95" s="2">
        <v>2.7</v>
      </c>
      <c r="D95" s="2" t="s">
        <v>206</v>
      </c>
      <c r="E95" s="2">
        <v>4</v>
      </c>
      <c r="F95" s="33">
        <f t="shared" si="17"/>
        <v>13.938149614809603</v>
      </c>
      <c r="G95" s="33">
        <f t="shared" si="13"/>
        <v>4.81981213680116</v>
      </c>
      <c r="H95" s="33">
        <f t="shared" si="11"/>
        <v>5.272801999282473</v>
      </c>
      <c r="I95" s="33">
        <f t="shared" si="14"/>
        <v>1.007302546061498</v>
      </c>
      <c r="J95" s="33">
        <f t="shared" si="15"/>
        <v>7.5114198890864206</v>
      </c>
      <c r="K95" s="5">
        <f t="shared" si="16"/>
        <v>32.55</v>
      </c>
    </row>
    <row r="96" spans="1:11" ht="15" customHeight="1">
      <c r="A96" s="2" t="s">
        <v>973</v>
      </c>
      <c r="B96" s="3" t="s">
        <v>771</v>
      </c>
      <c r="C96" s="2">
        <v>0.25</v>
      </c>
      <c r="D96" s="2" t="s">
        <v>974</v>
      </c>
      <c r="E96" s="2">
        <v>4</v>
      </c>
      <c r="F96" s="33">
        <f t="shared" si="17"/>
        <v>1.2905694087786665</v>
      </c>
      <c r="G96" s="33">
        <f aca="true" t="shared" si="18" ref="G96:G119">F96*$C$18</f>
        <v>0.4462789015556629</v>
      </c>
      <c r="H96" s="33">
        <f t="shared" si="11"/>
        <v>0.4882224073409696</v>
      </c>
      <c r="I96" s="33">
        <f t="shared" si="14"/>
        <v>0.09326875426495349</v>
      </c>
      <c r="J96" s="33">
        <f t="shared" si="15"/>
        <v>0.6955018415820757</v>
      </c>
      <c r="K96" s="5">
        <f t="shared" si="16"/>
        <v>3.01</v>
      </c>
    </row>
    <row r="97" spans="1:11" ht="15" customHeight="1">
      <c r="A97" s="2" t="s">
        <v>975</v>
      </c>
      <c r="B97" s="3" t="s">
        <v>772</v>
      </c>
      <c r="C97" s="2">
        <v>0.5</v>
      </c>
      <c r="D97" s="2" t="s">
        <v>881</v>
      </c>
      <c r="E97" s="2">
        <v>4</v>
      </c>
      <c r="F97" s="33">
        <f t="shared" si="17"/>
        <v>2.581138817557333</v>
      </c>
      <c r="G97" s="33">
        <f t="shared" si="18"/>
        <v>0.8925578031113258</v>
      </c>
      <c r="H97" s="33">
        <f t="shared" si="11"/>
        <v>0.9764448146819392</v>
      </c>
      <c r="I97" s="33">
        <f t="shared" si="14"/>
        <v>0.18653750852990697</v>
      </c>
      <c r="J97" s="33">
        <f t="shared" si="15"/>
        <v>1.3910036831641515</v>
      </c>
      <c r="K97" s="5">
        <f t="shared" si="16"/>
        <v>6.03</v>
      </c>
    </row>
    <row r="98" spans="1:11" ht="15" customHeight="1">
      <c r="A98" s="2" t="s">
        <v>980</v>
      </c>
      <c r="B98" s="3" t="s">
        <v>976</v>
      </c>
      <c r="C98" s="2">
        <v>0.6</v>
      </c>
      <c r="D98" s="2" t="s">
        <v>881</v>
      </c>
      <c r="E98" s="2">
        <v>4</v>
      </c>
      <c r="F98" s="33">
        <f t="shared" si="17"/>
        <v>3.0973665810688003</v>
      </c>
      <c r="G98" s="33">
        <f t="shared" si="18"/>
        <v>1.071069363733591</v>
      </c>
      <c r="H98" s="33">
        <f t="shared" si="11"/>
        <v>1.1717337776183272</v>
      </c>
      <c r="I98" s="33">
        <f t="shared" si="14"/>
        <v>0.2238450102358884</v>
      </c>
      <c r="J98" s="33">
        <f t="shared" si="15"/>
        <v>1.669204419796982</v>
      </c>
      <c r="K98" s="5">
        <f t="shared" si="16"/>
        <v>7.23</v>
      </c>
    </row>
    <row r="99" spans="1:11" ht="15" customHeight="1">
      <c r="A99" s="11" t="s">
        <v>983</v>
      </c>
      <c r="B99" s="12" t="s">
        <v>977</v>
      </c>
      <c r="C99" s="10">
        <v>0.7</v>
      </c>
      <c r="D99" s="10" t="s">
        <v>881</v>
      </c>
      <c r="E99" s="10">
        <v>4</v>
      </c>
      <c r="F99" s="33">
        <f t="shared" si="17"/>
        <v>3.613594344580267</v>
      </c>
      <c r="G99" s="57">
        <f t="shared" si="18"/>
        <v>1.2495809243558562</v>
      </c>
      <c r="H99" s="57">
        <f t="shared" si="11"/>
        <v>1.367022740554715</v>
      </c>
      <c r="I99" s="33">
        <f t="shared" si="14"/>
        <v>0.2611525119418698</v>
      </c>
      <c r="J99" s="33">
        <f t="shared" si="15"/>
        <v>1.947405156429812</v>
      </c>
      <c r="K99" s="5">
        <f t="shared" si="16"/>
        <v>8.44</v>
      </c>
    </row>
    <row r="100" spans="1:11" ht="15" customHeight="1">
      <c r="A100" s="13" t="s">
        <v>978</v>
      </c>
      <c r="B100" s="14" t="s">
        <v>979</v>
      </c>
      <c r="C100" s="13">
        <v>0.6</v>
      </c>
      <c r="D100" s="13" t="s">
        <v>881</v>
      </c>
      <c r="E100" s="13">
        <v>4</v>
      </c>
      <c r="F100" s="33">
        <f t="shared" si="17"/>
        <v>3.0973665810688003</v>
      </c>
      <c r="G100" s="58">
        <f t="shared" si="18"/>
        <v>1.071069363733591</v>
      </c>
      <c r="H100" s="58">
        <f t="shared" si="11"/>
        <v>1.1717337776183272</v>
      </c>
      <c r="I100" s="33">
        <f t="shared" si="14"/>
        <v>0.2238450102358884</v>
      </c>
      <c r="J100" s="33">
        <f t="shared" si="15"/>
        <v>1.669204419796982</v>
      </c>
      <c r="K100" s="5">
        <f t="shared" si="16"/>
        <v>7.23</v>
      </c>
    </row>
    <row r="101" spans="1:11" ht="28.5" customHeight="1">
      <c r="A101" s="13" t="s">
        <v>981</v>
      </c>
      <c r="B101" s="14" t="s">
        <v>982</v>
      </c>
      <c r="C101" s="13">
        <v>0.7</v>
      </c>
      <c r="D101" s="13" t="s">
        <v>881</v>
      </c>
      <c r="E101" s="13">
        <v>4</v>
      </c>
      <c r="F101" s="33">
        <f t="shared" si="17"/>
        <v>3.613594344580267</v>
      </c>
      <c r="G101" s="58">
        <f t="shared" si="18"/>
        <v>1.2495809243558562</v>
      </c>
      <c r="H101" s="58">
        <f t="shared" si="11"/>
        <v>1.367022740554715</v>
      </c>
      <c r="I101" s="33">
        <f t="shared" si="14"/>
        <v>0.2611525119418698</v>
      </c>
      <c r="J101" s="33">
        <f t="shared" si="15"/>
        <v>1.947405156429812</v>
      </c>
      <c r="K101" s="5">
        <f t="shared" si="16"/>
        <v>8.44</v>
      </c>
    </row>
    <row r="102" spans="1:11" ht="30" customHeight="1">
      <c r="A102" s="13" t="s">
        <v>984</v>
      </c>
      <c r="B102" s="14" t="s">
        <v>985</v>
      </c>
      <c r="C102" s="13">
        <v>0.8</v>
      </c>
      <c r="D102" s="13" t="s">
        <v>881</v>
      </c>
      <c r="E102" s="13">
        <v>4</v>
      </c>
      <c r="F102" s="33">
        <f t="shared" si="17"/>
        <v>4.129822108091735</v>
      </c>
      <c r="G102" s="58">
        <f t="shared" si="18"/>
        <v>1.4280924849781218</v>
      </c>
      <c r="H102" s="58">
        <f t="shared" si="11"/>
        <v>1.5623117034911034</v>
      </c>
      <c r="I102" s="33">
        <f t="shared" si="14"/>
        <v>0.2984600136478513</v>
      </c>
      <c r="J102" s="33">
        <f t="shared" si="15"/>
        <v>2.2256058930626432</v>
      </c>
      <c r="K102" s="5">
        <f t="shared" si="16"/>
        <v>9.64</v>
      </c>
    </row>
    <row r="103" spans="1:11" ht="30">
      <c r="A103" s="13" t="s">
        <v>986</v>
      </c>
      <c r="B103" s="14" t="s">
        <v>987</v>
      </c>
      <c r="C103" s="13">
        <v>3.18</v>
      </c>
      <c r="D103" s="13" t="s">
        <v>206</v>
      </c>
      <c r="E103" s="13">
        <v>4</v>
      </c>
      <c r="F103" s="33">
        <f t="shared" si="17"/>
        <v>16.416042879664644</v>
      </c>
      <c r="G103" s="58">
        <f t="shared" si="18"/>
        <v>5.676667627788034</v>
      </c>
      <c r="H103" s="58">
        <f t="shared" si="11"/>
        <v>6.210189021377135</v>
      </c>
      <c r="I103" s="33">
        <f t="shared" si="14"/>
        <v>1.1863785542502088</v>
      </c>
      <c r="J103" s="33">
        <f t="shared" si="15"/>
        <v>8.846783424924007</v>
      </c>
      <c r="K103" s="5">
        <f t="shared" si="16"/>
        <v>38.34</v>
      </c>
    </row>
    <row r="104" spans="1:11" ht="30">
      <c r="A104" s="13" t="s">
        <v>988</v>
      </c>
      <c r="B104" s="14" t="s">
        <v>989</v>
      </c>
      <c r="C104" s="13">
        <v>3.98</v>
      </c>
      <c r="D104" s="13" t="s">
        <v>206</v>
      </c>
      <c r="E104" s="13">
        <v>4</v>
      </c>
      <c r="F104" s="33">
        <f t="shared" si="17"/>
        <v>20.545864987756374</v>
      </c>
      <c r="G104" s="58">
        <f t="shared" si="18"/>
        <v>7.104760112766154</v>
      </c>
      <c r="H104" s="58">
        <f t="shared" si="11"/>
        <v>7.7725007248682365</v>
      </c>
      <c r="I104" s="33">
        <f t="shared" si="14"/>
        <v>1.4848385678980598</v>
      </c>
      <c r="J104" s="33">
        <f t="shared" si="15"/>
        <v>11.072389317986646</v>
      </c>
      <c r="K104" s="5">
        <f t="shared" si="16"/>
        <v>47.98</v>
      </c>
    </row>
    <row r="105" spans="1:11" ht="30">
      <c r="A105" s="13" t="s">
        <v>990</v>
      </c>
      <c r="B105" s="14" t="s">
        <v>991</v>
      </c>
      <c r="C105" s="13">
        <v>0.86</v>
      </c>
      <c r="D105" s="13" t="s">
        <v>992</v>
      </c>
      <c r="E105" s="13">
        <v>4</v>
      </c>
      <c r="F105" s="33">
        <f t="shared" si="17"/>
        <v>4.439558766198613</v>
      </c>
      <c r="G105" s="58">
        <f t="shared" si="18"/>
        <v>1.5351994213514804</v>
      </c>
      <c r="H105" s="58">
        <f t="shared" si="11"/>
        <v>1.6794850812529354</v>
      </c>
      <c r="I105" s="33">
        <f t="shared" si="14"/>
        <v>0.32084451467144</v>
      </c>
      <c r="J105" s="33">
        <f t="shared" si="15"/>
        <v>2.3925263350423407</v>
      </c>
      <c r="K105" s="5">
        <f t="shared" si="16"/>
        <v>10.37</v>
      </c>
    </row>
    <row r="106" spans="1:11" ht="30">
      <c r="A106" s="13" t="s">
        <v>993</v>
      </c>
      <c r="B106" s="14" t="s">
        <v>994</v>
      </c>
      <c r="C106" s="13">
        <v>1.38</v>
      </c>
      <c r="D106" s="13" t="s">
        <v>206</v>
      </c>
      <c r="E106" s="13">
        <v>4</v>
      </c>
      <c r="F106" s="33">
        <f t="shared" si="17"/>
        <v>7.12394313645824</v>
      </c>
      <c r="G106" s="58">
        <f t="shared" si="18"/>
        <v>2.4634595365872594</v>
      </c>
      <c r="H106" s="58">
        <f t="shared" si="11"/>
        <v>2.6949876885221524</v>
      </c>
      <c r="I106" s="33">
        <f t="shared" si="14"/>
        <v>0.5148435235425433</v>
      </c>
      <c r="J106" s="33">
        <f t="shared" si="15"/>
        <v>3.8391701655330586</v>
      </c>
      <c r="K106" s="5">
        <f t="shared" si="16"/>
        <v>16.64</v>
      </c>
    </row>
    <row r="107" spans="1:11" ht="14.25" customHeight="1">
      <c r="A107" s="13" t="s">
        <v>995</v>
      </c>
      <c r="B107" s="14" t="s">
        <v>996</v>
      </c>
      <c r="C107" s="13">
        <v>1</v>
      </c>
      <c r="D107" s="13" t="s">
        <v>997</v>
      </c>
      <c r="E107" s="13">
        <v>4</v>
      </c>
      <c r="F107" s="33">
        <f t="shared" si="17"/>
        <v>5.162277635114666</v>
      </c>
      <c r="G107" s="58">
        <f t="shared" si="18"/>
        <v>1.7851156062226516</v>
      </c>
      <c r="H107" s="58">
        <f t="shared" si="11"/>
        <v>1.9528896293638784</v>
      </c>
      <c r="I107" s="33">
        <f t="shared" si="14"/>
        <v>0.37307501705981394</v>
      </c>
      <c r="J107" s="33">
        <f t="shared" si="15"/>
        <v>2.782007366328303</v>
      </c>
      <c r="K107" s="5">
        <f t="shared" si="16"/>
        <v>12.06</v>
      </c>
    </row>
    <row r="108" spans="1:11" ht="14.25" customHeight="1">
      <c r="A108" s="13" t="s">
        <v>998</v>
      </c>
      <c r="B108" s="14" t="s">
        <v>999</v>
      </c>
      <c r="C108" s="13">
        <v>2.78</v>
      </c>
      <c r="D108" s="13" t="s">
        <v>206</v>
      </c>
      <c r="E108" s="13">
        <v>2</v>
      </c>
      <c r="F108" s="33">
        <f>(($C$6*$C$10*$C$8/$C$7*C108)*(1+$C$11+$C$12))*(1+$C$13+$C$15+$C$16)*(1+$C$17)+($C$6*$C$21/$C$7*C108)</f>
        <v>9.250392015456852</v>
      </c>
      <c r="G108" s="33">
        <f t="shared" si="18"/>
        <v>3.198785558944979</v>
      </c>
      <c r="H108" s="33">
        <f t="shared" si="11"/>
        <v>3.499423299447327</v>
      </c>
      <c r="I108" s="33">
        <f t="shared" si="14"/>
        <v>0.6685208357453782</v>
      </c>
      <c r="J108" s="33">
        <f t="shared" si="15"/>
        <v>4.98513651287836</v>
      </c>
      <c r="K108" s="5">
        <f t="shared" si="16"/>
        <v>21.6</v>
      </c>
    </row>
    <row r="109" spans="1:11" ht="14.25" customHeight="1">
      <c r="A109" s="250" t="s">
        <v>1000</v>
      </c>
      <c r="B109" s="251" t="s">
        <v>1001</v>
      </c>
      <c r="C109" s="250">
        <v>0.6</v>
      </c>
      <c r="D109" s="250" t="s">
        <v>206</v>
      </c>
      <c r="E109" s="252"/>
      <c r="F109" s="253"/>
      <c r="G109" s="253"/>
      <c r="H109" s="253"/>
      <c r="I109" s="242"/>
      <c r="J109" s="242"/>
      <c r="K109" s="245">
        <v>1.69</v>
      </c>
    </row>
    <row r="110" spans="1:11" ht="14.25" customHeight="1">
      <c r="A110" s="13" t="s">
        <v>1002</v>
      </c>
      <c r="B110" s="14" t="s">
        <v>1003</v>
      </c>
      <c r="C110" s="13">
        <v>0.3</v>
      </c>
      <c r="D110" s="13" t="s">
        <v>206</v>
      </c>
      <c r="E110" s="13">
        <v>4</v>
      </c>
      <c r="F110" s="33">
        <f>(($C$6*$E$10*$C$8/$C$7*C110)*(1+$C$11+$C$12))*(1+$C$13+$E$15+$C$16)*(1+$C$17)+($C$6*$C$21/$C$7*C110)</f>
        <v>1.5486832905344001</v>
      </c>
      <c r="G110" s="58">
        <f t="shared" si="18"/>
        <v>0.5355346818667955</v>
      </c>
      <c r="H110" s="58">
        <f>F110*$C$19</f>
        <v>0.5858668888091636</v>
      </c>
      <c r="I110" s="33">
        <f t="shared" si="14"/>
        <v>0.1119225051179442</v>
      </c>
      <c r="J110" s="33">
        <f t="shared" si="15"/>
        <v>0.834602209898491</v>
      </c>
      <c r="K110" s="5">
        <f t="shared" si="16"/>
        <v>3.62</v>
      </c>
    </row>
    <row r="111" spans="1:11" ht="16.5" customHeight="1">
      <c r="A111" s="13" t="s">
        <v>1004</v>
      </c>
      <c r="B111" s="14" t="s">
        <v>1005</v>
      </c>
      <c r="C111" s="13">
        <v>2.7</v>
      </c>
      <c r="D111" s="76" t="s">
        <v>206</v>
      </c>
      <c r="E111" s="13">
        <v>5</v>
      </c>
      <c r="F111" s="58">
        <f aca="true" t="shared" si="19" ref="F111:F117">(($C$6*$F$10*$C$8/$C$7*C111)*(1+$C$11+$C$12))*(1+$C$13+$F$15+$C$16)*(1+$C$17)+($C$6*$C$21/$C$7*C111)</f>
        <v>15.7085221297824</v>
      </c>
      <c r="G111" s="58">
        <f t="shared" si="18"/>
        <v>5.432006952478754</v>
      </c>
      <c r="H111" s="58">
        <f>F111*$C$19</f>
        <v>5.942533921696683</v>
      </c>
      <c r="I111" s="33">
        <f t="shared" si="14"/>
        <v>1.135246411717424</v>
      </c>
      <c r="J111" s="33">
        <f t="shared" si="15"/>
        <v>8.465492824702578</v>
      </c>
      <c r="K111" s="5">
        <f t="shared" si="16"/>
        <v>36.68</v>
      </c>
    </row>
    <row r="112" spans="1:11" ht="28.5" customHeight="1">
      <c r="A112" s="13" t="s">
        <v>1006</v>
      </c>
      <c r="B112" s="14" t="s">
        <v>1007</v>
      </c>
      <c r="C112" s="13">
        <v>1.3</v>
      </c>
      <c r="D112" s="13" t="s">
        <v>206</v>
      </c>
      <c r="E112" s="13">
        <v>5</v>
      </c>
      <c r="F112" s="58">
        <f t="shared" si="19"/>
        <v>7.563362506932267</v>
      </c>
      <c r="G112" s="58">
        <f t="shared" si="18"/>
        <v>2.615410754897178</v>
      </c>
      <c r="H112" s="58">
        <f>F112*$C$19</f>
        <v>2.861220036372477</v>
      </c>
      <c r="I112" s="33">
        <f t="shared" si="14"/>
        <v>0.5466001241602412</v>
      </c>
      <c r="J112" s="33">
        <f t="shared" si="15"/>
        <v>4.075978026708649</v>
      </c>
      <c r="K112" s="5">
        <f t="shared" si="16"/>
        <v>17.66</v>
      </c>
    </row>
    <row r="113" spans="1:11" ht="15.75" customHeight="1">
      <c r="A113" s="13" t="s">
        <v>1008</v>
      </c>
      <c r="B113" s="14" t="s">
        <v>1009</v>
      </c>
      <c r="C113" s="13">
        <v>1.8</v>
      </c>
      <c r="D113" s="52" t="s">
        <v>206</v>
      </c>
      <c r="E113" s="13">
        <v>5</v>
      </c>
      <c r="F113" s="58">
        <f t="shared" si="19"/>
        <v>10.472348086521603</v>
      </c>
      <c r="G113" s="58">
        <f t="shared" si="18"/>
        <v>3.62133796831917</v>
      </c>
      <c r="H113" s="58">
        <f>F113*$C$19</f>
        <v>3.9616892811311226</v>
      </c>
      <c r="I113" s="33">
        <f t="shared" si="14"/>
        <v>0.7568309411449495</v>
      </c>
      <c r="J113" s="33">
        <f t="shared" si="15"/>
        <v>5.643661883135054</v>
      </c>
      <c r="K113" s="5">
        <f t="shared" si="16"/>
        <v>24.46</v>
      </c>
    </row>
    <row r="114" spans="1:11" ht="15.75" customHeight="1">
      <c r="A114" s="13" t="s">
        <v>1010</v>
      </c>
      <c r="B114" s="14" t="s">
        <v>1011</v>
      </c>
      <c r="C114" s="13">
        <v>5.03</v>
      </c>
      <c r="D114" s="52" t="s">
        <v>206</v>
      </c>
      <c r="E114" s="52">
        <v>5</v>
      </c>
      <c r="F114" s="58">
        <f t="shared" si="19"/>
        <v>29.264394930668697</v>
      </c>
      <c r="G114" s="58">
        <f t="shared" si="18"/>
        <v>10.119627767025236</v>
      </c>
      <c r="H114" s="58">
        <f aca="true" t="shared" si="20" ref="H114:H119">F114*$C$19</f>
        <v>11.070720602271969</v>
      </c>
      <c r="I114" s="33">
        <f t="shared" si="14"/>
        <v>2.114922018866164</v>
      </c>
      <c r="J114" s="33">
        <f t="shared" si="15"/>
        <v>15.77089959564962</v>
      </c>
      <c r="K114" s="5">
        <f t="shared" si="16"/>
        <v>68.34</v>
      </c>
    </row>
    <row r="115" spans="1:11" ht="30.75" customHeight="1">
      <c r="A115" s="13" t="s">
        <v>1012</v>
      </c>
      <c r="B115" s="14" t="s">
        <v>1013</v>
      </c>
      <c r="C115" s="13">
        <v>1.38</v>
      </c>
      <c r="D115" s="52" t="s">
        <v>206</v>
      </c>
      <c r="E115" s="13">
        <v>5</v>
      </c>
      <c r="F115" s="58">
        <f t="shared" si="19"/>
        <v>8.02880019966656</v>
      </c>
      <c r="G115" s="58">
        <f t="shared" si="18"/>
        <v>2.776359109044696</v>
      </c>
      <c r="H115" s="58">
        <f t="shared" si="20"/>
        <v>3.0372951155338597</v>
      </c>
      <c r="I115" s="33">
        <f t="shared" si="14"/>
        <v>0.5802370548777944</v>
      </c>
      <c r="J115" s="33">
        <f t="shared" si="15"/>
        <v>4.326807443736873</v>
      </c>
      <c r="K115" s="5">
        <f t="shared" si="16"/>
        <v>18.75</v>
      </c>
    </row>
    <row r="116" spans="1:11" ht="15.75" customHeight="1">
      <c r="A116" s="13" t="s">
        <v>1014</v>
      </c>
      <c r="B116" s="14" t="s">
        <v>1015</v>
      </c>
      <c r="C116" s="13">
        <v>1.09</v>
      </c>
      <c r="D116" s="52" t="s">
        <v>206</v>
      </c>
      <c r="E116" s="13">
        <v>5</v>
      </c>
      <c r="F116" s="58">
        <f t="shared" si="19"/>
        <v>6.3415885635047475</v>
      </c>
      <c r="G116" s="58">
        <f t="shared" si="18"/>
        <v>2.1929213252599418</v>
      </c>
      <c r="H116" s="58">
        <f t="shared" si="20"/>
        <v>2.399022953573846</v>
      </c>
      <c r="I116" s="33">
        <f t="shared" si="14"/>
        <v>0.45830318102666373</v>
      </c>
      <c r="J116" s="33">
        <f t="shared" si="15"/>
        <v>3.417550807009559</v>
      </c>
      <c r="K116" s="5">
        <f t="shared" si="16"/>
        <v>14.81</v>
      </c>
    </row>
    <row r="117" spans="1:11" ht="30">
      <c r="A117" s="13" t="s">
        <v>1016</v>
      </c>
      <c r="B117" s="14" t="s">
        <v>1017</v>
      </c>
      <c r="C117" s="13">
        <v>3</v>
      </c>
      <c r="D117" s="52" t="s">
        <v>206</v>
      </c>
      <c r="E117" s="13">
        <v>5</v>
      </c>
      <c r="F117" s="58">
        <f t="shared" si="19"/>
        <v>17.453913477536002</v>
      </c>
      <c r="G117" s="58">
        <f t="shared" si="18"/>
        <v>6.0355632805319495</v>
      </c>
      <c r="H117" s="58">
        <f t="shared" si="20"/>
        <v>6.60281546855187</v>
      </c>
      <c r="I117" s="33">
        <f t="shared" si="14"/>
        <v>1.261384901908249</v>
      </c>
      <c r="J117" s="33">
        <f t="shared" si="15"/>
        <v>9.40610313855842</v>
      </c>
      <c r="K117" s="5">
        <f t="shared" si="16"/>
        <v>40.76</v>
      </c>
    </row>
    <row r="118" spans="1:11" ht="15">
      <c r="A118" s="13" t="s">
        <v>1018</v>
      </c>
      <c r="B118" s="14" t="s">
        <v>1019</v>
      </c>
      <c r="C118" s="13">
        <v>0.8</v>
      </c>
      <c r="D118" s="13" t="s">
        <v>239</v>
      </c>
      <c r="E118" s="13">
        <v>4</v>
      </c>
      <c r="F118" s="33">
        <f>(($C$6*$E$10*$C$8/$C$7*C118)*(1+$C$11+$C$12))*(1+$C$13+$E$15+$C$16)*(1+$C$17)+($C$6*$C$21/$C$7*C118)</f>
        <v>4.129822108091735</v>
      </c>
      <c r="G118" s="58">
        <f t="shared" si="18"/>
        <v>1.4280924849781218</v>
      </c>
      <c r="H118" s="58">
        <f t="shared" si="20"/>
        <v>1.5623117034911034</v>
      </c>
      <c r="I118" s="33">
        <f t="shared" si="14"/>
        <v>0.2984600136478513</v>
      </c>
      <c r="J118" s="33">
        <f t="shared" si="15"/>
        <v>2.2256058930626432</v>
      </c>
      <c r="K118" s="5">
        <f t="shared" si="16"/>
        <v>9.64</v>
      </c>
    </row>
    <row r="119" spans="1:11" ht="30">
      <c r="A119" s="13" t="s">
        <v>1020</v>
      </c>
      <c r="B119" s="14" t="s">
        <v>1021</v>
      </c>
      <c r="C119" s="13">
        <v>0.32</v>
      </c>
      <c r="D119" s="13" t="s">
        <v>206</v>
      </c>
      <c r="E119" s="13">
        <v>4</v>
      </c>
      <c r="F119" s="33">
        <f>(($C$6*$E$10*$C$8/$C$7*C119)*(1+$C$11+$C$12))*(1+$C$13+$E$15+$C$16)*(1+$C$17)+($C$6*$C$21/$C$7*C119)</f>
        <v>1.6519288432366936</v>
      </c>
      <c r="G119" s="58">
        <f t="shared" si="18"/>
        <v>0.5712369939912486</v>
      </c>
      <c r="H119" s="58">
        <f t="shared" si="20"/>
        <v>0.6249246813964412</v>
      </c>
      <c r="I119" s="33">
        <f t="shared" si="14"/>
        <v>0.1193840054591405</v>
      </c>
      <c r="J119" s="33">
        <f t="shared" si="15"/>
        <v>0.8902423572250572</v>
      </c>
      <c r="K119" s="5">
        <f t="shared" si="16"/>
        <v>3.86</v>
      </c>
    </row>
    <row r="120" spans="1:11" ht="30">
      <c r="A120" s="11" t="s">
        <v>1138</v>
      </c>
      <c r="B120" s="1" t="s">
        <v>1142</v>
      </c>
      <c r="C120" s="1"/>
      <c r="D120" s="1" t="s">
        <v>153</v>
      </c>
      <c r="E120" s="1">
        <v>4</v>
      </c>
      <c r="F120" s="47"/>
      <c r="G120" s="47"/>
      <c r="H120" s="47"/>
      <c r="I120" s="33"/>
      <c r="J120" s="33"/>
      <c r="K120" s="5"/>
    </row>
    <row r="121" spans="1:11" ht="15">
      <c r="A121" s="20" t="s">
        <v>1139</v>
      </c>
      <c r="B121" s="1">
        <v>1</v>
      </c>
      <c r="C121" s="1">
        <v>0.73</v>
      </c>
      <c r="D121" s="1"/>
      <c r="E121" s="1"/>
      <c r="F121" s="33">
        <f>(($C$6*$E$10*$C$8/$C$7*C121)*(1+$C$11+$C$12))*(1+$C$13+$E$15+$C$16)*(1+$C$17)+($C$6*$C$21/$C$7*C121)</f>
        <v>3.7684626736337066</v>
      </c>
      <c r="G121" s="58">
        <f>F121*$C$18</f>
        <v>1.3031343925425358</v>
      </c>
      <c r="H121" s="58">
        <f>F121*$C$19</f>
        <v>1.4256094294356312</v>
      </c>
      <c r="I121" s="33">
        <f t="shared" si="14"/>
        <v>0.2723447624536642</v>
      </c>
      <c r="J121" s="33">
        <f t="shared" si="15"/>
        <v>2.030865377419661</v>
      </c>
      <c r="K121" s="5">
        <f t="shared" si="16"/>
        <v>8.8</v>
      </c>
    </row>
    <row r="122" spans="1:11" ht="15">
      <c r="A122" s="20" t="s">
        <v>1140</v>
      </c>
      <c r="B122" s="1">
        <v>2</v>
      </c>
      <c r="C122" s="1">
        <v>0.82</v>
      </c>
      <c r="D122" s="1"/>
      <c r="E122" s="1"/>
      <c r="F122" s="33">
        <f>(($C$6*$E$10*$C$8/$C$7*C122)*(1+$C$11+$C$12))*(1+$C$13+$E$15+$C$16)*(1+$C$17)+($C$6*$C$21/$C$7*C122)</f>
        <v>4.233067660794027</v>
      </c>
      <c r="G122" s="58">
        <f>F122*$C$18</f>
        <v>1.4637947971025744</v>
      </c>
      <c r="H122" s="58">
        <f>F122*$C$19</f>
        <v>1.6013694960783804</v>
      </c>
      <c r="I122" s="33">
        <f t="shared" si="14"/>
        <v>0.30592151398904743</v>
      </c>
      <c r="J122" s="33">
        <f t="shared" si="15"/>
        <v>2.2812460403892083</v>
      </c>
      <c r="K122" s="5">
        <f t="shared" si="16"/>
        <v>9.89</v>
      </c>
    </row>
    <row r="123" spans="1:11" ht="15">
      <c r="A123" s="18" t="s">
        <v>1141</v>
      </c>
      <c r="B123" s="1">
        <v>3</v>
      </c>
      <c r="C123" s="1">
        <v>0.91</v>
      </c>
      <c r="D123" s="1"/>
      <c r="E123" s="1"/>
      <c r="F123" s="33">
        <f>(($C$6*$E$10*$C$8/$C$7*C123)*(1+$C$11+$C$12))*(1+$C$13+$E$15+$C$16)*(1+$C$17)+($C$6*$C$21/$C$7*C123)</f>
        <v>4.697672647954347</v>
      </c>
      <c r="G123" s="58">
        <f>F123*$C$18</f>
        <v>1.624455201662613</v>
      </c>
      <c r="H123" s="58">
        <f>F123*$C$19</f>
        <v>1.7771295627211297</v>
      </c>
      <c r="I123" s="33">
        <f t="shared" si="14"/>
        <v>0.33949826552443074</v>
      </c>
      <c r="J123" s="33">
        <f t="shared" si="15"/>
        <v>2.531626703358756</v>
      </c>
      <c r="K123" s="5">
        <f t="shared" si="16"/>
        <v>10.97</v>
      </c>
    </row>
    <row r="124" spans="1:11" ht="15">
      <c r="A124" s="19" t="s">
        <v>1143</v>
      </c>
      <c r="B124" s="1" t="s">
        <v>1144</v>
      </c>
      <c r="C124" s="1"/>
      <c r="D124" s="1" t="s">
        <v>153</v>
      </c>
      <c r="E124" s="1">
        <v>4</v>
      </c>
      <c r="F124" s="47"/>
      <c r="G124" s="47"/>
      <c r="H124" s="47"/>
      <c r="I124" s="33"/>
      <c r="J124" s="33">
        <f t="shared" si="15"/>
        <v>0</v>
      </c>
      <c r="K124" s="5">
        <f t="shared" si="16"/>
        <v>0</v>
      </c>
    </row>
    <row r="125" spans="1:11" ht="15">
      <c r="A125" s="20" t="s">
        <v>1139</v>
      </c>
      <c r="B125" s="1">
        <v>1</v>
      </c>
      <c r="C125" s="1">
        <v>0.35</v>
      </c>
      <c r="D125" s="1"/>
      <c r="E125" s="1"/>
      <c r="F125" s="33">
        <f>(($C$6*$E$10*$C$8/$C$7*C125)*(1+$C$11+$C$12))*(1+$C$13+$E$15+$C$16)*(1+$C$17)+($C$6*$C$21/$C$7*C125)</f>
        <v>1.8067971722901335</v>
      </c>
      <c r="G125" s="58">
        <f>F125*$C$18</f>
        <v>0.6247904621779281</v>
      </c>
      <c r="H125" s="58">
        <f>F125*$C$19</f>
        <v>0.6835113702773575</v>
      </c>
      <c r="I125" s="33">
        <f t="shared" si="14"/>
        <v>0.1305762559709349</v>
      </c>
      <c r="J125" s="33">
        <f t="shared" si="15"/>
        <v>0.973702578214906</v>
      </c>
      <c r="K125" s="5">
        <f t="shared" si="16"/>
        <v>4.22</v>
      </c>
    </row>
    <row r="126" spans="1:11" ht="15">
      <c r="A126" s="20" t="s">
        <v>1140</v>
      </c>
      <c r="B126" s="1">
        <v>2</v>
      </c>
      <c r="C126" s="1">
        <v>0.47</v>
      </c>
      <c r="D126" s="1"/>
      <c r="E126" s="1"/>
      <c r="F126" s="33">
        <f>(($C$6*$E$10*$C$8/$C$7*C126)*(1+$C$11+$C$12))*(1+$C$13+$E$15+$C$16)*(1+$C$17)+($C$6*$C$21/$C$7*C126)</f>
        <v>2.4262704885038935</v>
      </c>
      <c r="G126" s="58">
        <f>F126*$C$18</f>
        <v>0.8390043349246463</v>
      </c>
      <c r="H126" s="58">
        <f>F126*$C$19</f>
        <v>0.917858125801023</v>
      </c>
      <c r="I126" s="33">
        <f t="shared" si="14"/>
        <v>0.17534525801811257</v>
      </c>
      <c r="J126" s="33">
        <f t="shared" si="15"/>
        <v>1.3075434621743027</v>
      </c>
      <c r="K126" s="5">
        <f t="shared" si="16"/>
        <v>5.67</v>
      </c>
    </row>
    <row r="127" spans="1:11" ht="30">
      <c r="A127" s="11" t="s">
        <v>1145</v>
      </c>
      <c r="B127" s="1" t="s">
        <v>1146</v>
      </c>
      <c r="C127" s="1"/>
      <c r="D127" s="1" t="s">
        <v>153</v>
      </c>
      <c r="E127" s="1">
        <v>4</v>
      </c>
      <c r="F127" s="47"/>
      <c r="G127" s="47"/>
      <c r="H127" s="47"/>
      <c r="I127" s="33"/>
      <c r="J127" s="33">
        <f t="shared" si="15"/>
        <v>0</v>
      </c>
      <c r="K127" s="5">
        <f t="shared" si="16"/>
        <v>0</v>
      </c>
    </row>
    <row r="128" spans="1:11" ht="15">
      <c r="A128" s="20" t="s">
        <v>1141</v>
      </c>
      <c r="B128" s="1">
        <v>1</v>
      </c>
      <c r="C128" s="1">
        <v>0.73</v>
      </c>
      <c r="D128" s="1"/>
      <c r="E128" s="1"/>
      <c r="F128" s="33">
        <f>(($C$6*$E$10*$C$8/$C$7*C128)*(1+$C$11+$C$12))*(1+$C$13+$E$15+$C$16)*(1+$C$17)+($C$6*$C$21/$C$7*C128)</f>
        <v>3.7684626736337066</v>
      </c>
      <c r="G128" s="58">
        <f>F128*$C$18</f>
        <v>1.3031343925425358</v>
      </c>
      <c r="H128" s="58">
        <f>F128*$C$19</f>
        <v>1.4256094294356312</v>
      </c>
      <c r="I128" s="33">
        <f t="shared" si="14"/>
        <v>0.2723447624536642</v>
      </c>
      <c r="J128" s="33">
        <f t="shared" si="15"/>
        <v>2.030865377419661</v>
      </c>
      <c r="K128" s="5">
        <f t="shared" si="16"/>
        <v>8.8</v>
      </c>
    </row>
    <row r="129" spans="1:11" ht="15">
      <c r="A129" s="18" t="s">
        <v>1147</v>
      </c>
      <c r="B129" s="1">
        <v>2</v>
      </c>
      <c r="C129" s="1">
        <v>0.77</v>
      </c>
      <c r="D129" s="1"/>
      <c r="E129" s="1"/>
      <c r="F129" s="33">
        <f>(($C$6*$E$10*$C$8/$C$7*C129)*(1+$C$11+$C$12))*(1+$C$13+$E$15+$C$16)*(1+$C$17)+($C$6*$C$21/$C$7*C129)</f>
        <v>3.9749537790382936</v>
      </c>
      <c r="G129" s="58">
        <f>F129*$C$18</f>
        <v>1.374539016791442</v>
      </c>
      <c r="H129" s="58">
        <f>F129*$C$19</f>
        <v>1.5037250146101866</v>
      </c>
      <c r="I129" s="33">
        <f t="shared" si="14"/>
        <v>0.2872677631360568</v>
      </c>
      <c r="J129" s="33">
        <f t="shared" si="15"/>
        <v>2.1421456720727936</v>
      </c>
      <c r="K129" s="5">
        <f t="shared" si="16"/>
        <v>9.28</v>
      </c>
    </row>
    <row r="130" spans="1:11" ht="30">
      <c r="A130" s="11" t="s">
        <v>1148</v>
      </c>
      <c r="B130" s="1" t="s">
        <v>1156</v>
      </c>
      <c r="C130" s="1"/>
      <c r="D130" s="1" t="s">
        <v>153</v>
      </c>
      <c r="E130" s="1">
        <v>4</v>
      </c>
      <c r="F130" s="13"/>
      <c r="G130" s="13"/>
      <c r="H130" s="30"/>
      <c r="I130" s="33"/>
      <c r="J130" s="33"/>
      <c r="K130" s="5"/>
    </row>
    <row r="131" spans="1:11" ht="15">
      <c r="A131" s="20" t="s">
        <v>1149</v>
      </c>
      <c r="B131" s="1">
        <v>1</v>
      </c>
      <c r="C131" s="1">
        <v>0.13</v>
      </c>
      <c r="D131" s="1"/>
      <c r="E131" s="1"/>
      <c r="F131" s="33">
        <f aca="true" t="shared" si="21" ref="F131:F138">(($C$6*$E$10*$C$8/$C$7*C131)*(1+$C$11+$C$12))*(1+$C$13+$E$15+$C$16)*(1+$C$17)+($C$6*$C$21/$C$7*C131)</f>
        <v>0.6710960925649068</v>
      </c>
      <c r="G131" s="58">
        <f aca="true" t="shared" si="22" ref="G131:G138">F131*$C$18</f>
        <v>0.23206502880894475</v>
      </c>
      <c r="H131" s="58">
        <f aca="true" t="shared" si="23" ref="H131:H138">F131*$C$19</f>
        <v>0.25387565181730426</v>
      </c>
      <c r="I131" s="33">
        <f t="shared" si="14"/>
        <v>0.048499752217775825</v>
      </c>
      <c r="J131" s="33">
        <f t="shared" si="15"/>
        <v>0.36166095762267947</v>
      </c>
      <c r="K131" s="5">
        <f t="shared" si="16"/>
        <v>1.57</v>
      </c>
    </row>
    <row r="132" spans="1:11" ht="15">
      <c r="A132" s="20" t="s">
        <v>1150</v>
      </c>
      <c r="B132" s="1">
        <v>2</v>
      </c>
      <c r="C132" s="1">
        <v>0.14</v>
      </c>
      <c r="D132" s="1"/>
      <c r="E132" s="1"/>
      <c r="F132" s="33">
        <f t="shared" si="21"/>
        <v>0.7227188689160534</v>
      </c>
      <c r="G132" s="58">
        <f t="shared" si="22"/>
        <v>0.24991618487117126</v>
      </c>
      <c r="H132" s="58">
        <f t="shared" si="23"/>
        <v>0.273404548110943</v>
      </c>
      <c r="I132" s="33">
        <f t="shared" si="14"/>
        <v>0.05223050238837396</v>
      </c>
      <c r="J132" s="33">
        <f t="shared" si="15"/>
        <v>0.3894810312859625</v>
      </c>
      <c r="K132" s="5">
        <f t="shared" si="16"/>
        <v>1.69</v>
      </c>
    </row>
    <row r="133" spans="1:11" ht="15">
      <c r="A133" s="20" t="s">
        <v>1151</v>
      </c>
      <c r="B133" s="1">
        <v>3</v>
      </c>
      <c r="C133" s="1">
        <v>0.15</v>
      </c>
      <c r="D133" s="1"/>
      <c r="E133" s="1"/>
      <c r="F133" s="33">
        <f t="shared" si="21"/>
        <v>0.7743416452672001</v>
      </c>
      <c r="G133" s="58">
        <f t="shared" si="22"/>
        <v>0.26776734093339777</v>
      </c>
      <c r="H133" s="58">
        <f t="shared" si="23"/>
        <v>0.2929334444045818</v>
      </c>
      <c r="I133" s="33">
        <f t="shared" si="14"/>
        <v>0.0559612525589721</v>
      </c>
      <c r="J133" s="33">
        <f t="shared" si="15"/>
        <v>0.4173011049492455</v>
      </c>
      <c r="K133" s="5">
        <f t="shared" si="16"/>
        <v>1.81</v>
      </c>
    </row>
    <row r="134" spans="1:11" ht="15">
      <c r="A134" s="20" t="s">
        <v>1139</v>
      </c>
      <c r="B134" s="1">
        <v>4</v>
      </c>
      <c r="C134" s="1">
        <v>0.17</v>
      </c>
      <c r="D134" s="1"/>
      <c r="E134" s="1"/>
      <c r="F134" s="33">
        <f t="shared" si="21"/>
        <v>0.8775871979694936</v>
      </c>
      <c r="G134" s="58">
        <f t="shared" si="22"/>
        <v>0.3034696530578509</v>
      </c>
      <c r="H134" s="58">
        <f t="shared" si="23"/>
        <v>0.33199123699185945</v>
      </c>
      <c r="I134" s="33">
        <f t="shared" si="14"/>
        <v>0.0634227529001684</v>
      </c>
      <c r="J134" s="33">
        <f t="shared" si="15"/>
        <v>0.47294125227581163</v>
      </c>
      <c r="K134" s="5">
        <f t="shared" si="16"/>
        <v>2.05</v>
      </c>
    </row>
    <row r="135" spans="1:11" ht="15">
      <c r="A135" s="20" t="s">
        <v>1152</v>
      </c>
      <c r="B135" s="1">
        <v>5</v>
      </c>
      <c r="C135" s="1">
        <v>0.21</v>
      </c>
      <c r="D135" s="1"/>
      <c r="E135" s="1"/>
      <c r="F135" s="33">
        <f t="shared" si="21"/>
        <v>1.0840783033740802</v>
      </c>
      <c r="G135" s="58">
        <f t="shared" si="22"/>
        <v>0.37487427730675693</v>
      </c>
      <c r="H135" s="58">
        <f t="shared" si="23"/>
        <v>0.41010682216641453</v>
      </c>
      <c r="I135" s="33">
        <f t="shared" si="14"/>
        <v>0.07834575358256096</v>
      </c>
      <c r="J135" s="33">
        <f t="shared" si="15"/>
        <v>0.5842215469289438</v>
      </c>
      <c r="K135" s="5">
        <f t="shared" si="16"/>
        <v>2.53</v>
      </c>
    </row>
    <row r="136" spans="1:11" ht="15">
      <c r="A136" s="20" t="s">
        <v>1153</v>
      </c>
      <c r="B136" s="1">
        <v>6</v>
      </c>
      <c r="C136" s="1">
        <v>0.23</v>
      </c>
      <c r="D136" s="1"/>
      <c r="E136" s="1"/>
      <c r="F136" s="33">
        <f t="shared" si="21"/>
        <v>1.1873238560763735</v>
      </c>
      <c r="G136" s="58">
        <f t="shared" si="22"/>
        <v>0.41057658943120995</v>
      </c>
      <c r="H136" s="58">
        <f t="shared" si="23"/>
        <v>0.4491646147536921</v>
      </c>
      <c r="I136" s="33">
        <f t="shared" si="14"/>
        <v>0.08580725392375722</v>
      </c>
      <c r="J136" s="33">
        <f t="shared" si="15"/>
        <v>0.6398616942555098</v>
      </c>
      <c r="K136" s="5">
        <f t="shared" si="16"/>
        <v>2.77</v>
      </c>
    </row>
    <row r="137" spans="1:11" ht="15">
      <c r="A137" s="20" t="s">
        <v>1154</v>
      </c>
      <c r="B137" s="1">
        <v>7</v>
      </c>
      <c r="C137" s="1">
        <v>0.25</v>
      </c>
      <c r="D137" s="1"/>
      <c r="E137" s="1"/>
      <c r="F137" s="33">
        <f t="shared" si="21"/>
        <v>1.2905694087786665</v>
      </c>
      <c r="G137" s="58">
        <f t="shared" si="22"/>
        <v>0.4462789015556629</v>
      </c>
      <c r="H137" s="58">
        <f t="shared" si="23"/>
        <v>0.4882224073409696</v>
      </c>
      <c r="I137" s="33">
        <f t="shared" si="14"/>
        <v>0.09326875426495349</v>
      </c>
      <c r="J137" s="33">
        <f t="shared" si="15"/>
        <v>0.6955018415820757</v>
      </c>
      <c r="K137" s="5">
        <f t="shared" si="16"/>
        <v>3.01</v>
      </c>
    </row>
    <row r="138" spans="1:11" ht="15">
      <c r="A138" s="18" t="s">
        <v>1155</v>
      </c>
      <c r="B138" s="1">
        <v>8</v>
      </c>
      <c r="C138" s="1">
        <v>0.31</v>
      </c>
      <c r="D138" s="1"/>
      <c r="E138" s="1"/>
      <c r="F138" s="33">
        <f t="shared" si="21"/>
        <v>1.6003060668855467</v>
      </c>
      <c r="G138" s="58">
        <f t="shared" si="22"/>
        <v>0.5533858379290221</v>
      </c>
      <c r="H138" s="58">
        <f t="shared" si="23"/>
        <v>0.6053957851028023</v>
      </c>
      <c r="I138" s="33">
        <f t="shared" si="14"/>
        <v>0.11565325528854234</v>
      </c>
      <c r="J138" s="33">
        <f t="shared" si="15"/>
        <v>0.8624222835617741</v>
      </c>
      <c r="K138" s="5">
        <f t="shared" si="16"/>
        <v>3.74</v>
      </c>
    </row>
    <row r="139" spans="1:11" ht="30">
      <c r="A139" s="11" t="s">
        <v>1157</v>
      </c>
      <c r="B139" s="1" t="s">
        <v>1159</v>
      </c>
      <c r="C139" s="1"/>
      <c r="D139" s="1" t="s">
        <v>153</v>
      </c>
      <c r="E139" s="1">
        <v>4</v>
      </c>
      <c r="F139" s="13"/>
      <c r="G139" s="13"/>
      <c r="H139" s="30"/>
      <c r="I139" s="33"/>
      <c r="J139" s="33"/>
      <c r="K139" s="5"/>
    </row>
    <row r="140" spans="1:11" ht="15">
      <c r="A140" s="20" t="s">
        <v>1139</v>
      </c>
      <c r="B140" s="1">
        <v>1</v>
      </c>
      <c r="C140" s="1">
        <v>0.32</v>
      </c>
      <c r="D140" s="1"/>
      <c r="E140" s="1"/>
      <c r="F140" s="33">
        <f aca="true" t="shared" si="24" ref="F140:F146">(($C$6*$E$10*$C$8/$C$7*C140)*(1+$C$11+$C$12))*(1+$C$13+$E$15+$C$16)*(1+$C$17)+($C$6*$C$21/$C$7*C140)</f>
        <v>1.6519288432366936</v>
      </c>
      <c r="G140" s="58">
        <f aca="true" t="shared" si="25" ref="G140:G146">F140*$C$18</f>
        <v>0.5712369939912486</v>
      </c>
      <c r="H140" s="58">
        <f aca="true" t="shared" si="26" ref="H140:H146">F140*$C$19</f>
        <v>0.6249246813964412</v>
      </c>
      <c r="I140" s="33">
        <f t="shared" si="14"/>
        <v>0.1193840054591405</v>
      </c>
      <c r="J140" s="33">
        <f t="shared" si="15"/>
        <v>0.8902423572250572</v>
      </c>
      <c r="K140" s="5">
        <f t="shared" si="16"/>
        <v>3.86</v>
      </c>
    </row>
    <row r="141" spans="1:11" ht="15">
      <c r="A141" s="20" t="s">
        <v>1152</v>
      </c>
      <c r="B141" s="1">
        <v>2</v>
      </c>
      <c r="C141" s="1">
        <v>0.35</v>
      </c>
      <c r="D141" s="1"/>
      <c r="E141" s="1"/>
      <c r="F141" s="33">
        <f t="shared" si="24"/>
        <v>1.8067971722901335</v>
      </c>
      <c r="G141" s="58">
        <f t="shared" si="25"/>
        <v>0.6247904621779281</v>
      </c>
      <c r="H141" s="58">
        <f t="shared" si="26"/>
        <v>0.6835113702773575</v>
      </c>
      <c r="I141" s="33">
        <f t="shared" si="14"/>
        <v>0.1305762559709349</v>
      </c>
      <c r="J141" s="33">
        <f t="shared" si="15"/>
        <v>0.973702578214906</v>
      </c>
      <c r="K141" s="5">
        <f t="shared" si="16"/>
        <v>4.22</v>
      </c>
    </row>
    <row r="142" spans="1:11" ht="15">
      <c r="A142" s="20" t="s">
        <v>1153</v>
      </c>
      <c r="B142" s="1">
        <v>3</v>
      </c>
      <c r="C142" s="1">
        <v>0.38</v>
      </c>
      <c r="D142" s="1"/>
      <c r="E142" s="1"/>
      <c r="F142" s="33">
        <f t="shared" si="24"/>
        <v>1.9616655013435735</v>
      </c>
      <c r="G142" s="58">
        <f t="shared" si="25"/>
        <v>0.6783439303646077</v>
      </c>
      <c r="H142" s="58">
        <f t="shared" si="26"/>
        <v>0.7420980591582739</v>
      </c>
      <c r="I142" s="33">
        <f t="shared" si="14"/>
        <v>0.14176850648272932</v>
      </c>
      <c r="J142" s="33">
        <f t="shared" si="15"/>
        <v>1.0571627992047552</v>
      </c>
      <c r="K142" s="5">
        <f t="shared" si="16"/>
        <v>4.58</v>
      </c>
    </row>
    <row r="143" spans="1:11" ht="15">
      <c r="A143" s="20" t="s">
        <v>1154</v>
      </c>
      <c r="B143" s="1">
        <v>4</v>
      </c>
      <c r="C143" s="1">
        <v>0.4</v>
      </c>
      <c r="D143" s="1"/>
      <c r="E143" s="1"/>
      <c r="F143" s="33">
        <f t="shared" si="24"/>
        <v>2.0649110540458673</v>
      </c>
      <c r="G143" s="58">
        <f t="shared" si="25"/>
        <v>0.7140462424890609</v>
      </c>
      <c r="H143" s="58">
        <f t="shared" si="26"/>
        <v>0.7811558517455517</v>
      </c>
      <c r="I143" s="33">
        <f t="shared" si="14"/>
        <v>0.14923000682392565</v>
      </c>
      <c r="J143" s="33">
        <f t="shared" si="15"/>
        <v>1.1128029465313216</v>
      </c>
      <c r="K143" s="5">
        <f t="shared" si="16"/>
        <v>4.82</v>
      </c>
    </row>
    <row r="144" spans="1:11" ht="15">
      <c r="A144" s="20" t="s">
        <v>1155</v>
      </c>
      <c r="B144" s="1">
        <v>5</v>
      </c>
      <c r="C144" s="1">
        <v>0.51</v>
      </c>
      <c r="D144" s="1"/>
      <c r="E144" s="1"/>
      <c r="F144" s="33">
        <f t="shared" si="24"/>
        <v>2.63276159390848</v>
      </c>
      <c r="G144" s="58">
        <f t="shared" si="25"/>
        <v>0.9104089591735524</v>
      </c>
      <c r="H144" s="58">
        <f t="shared" si="26"/>
        <v>0.9959737109755781</v>
      </c>
      <c r="I144" s="33">
        <f t="shared" si="14"/>
        <v>0.19026825870050515</v>
      </c>
      <c r="J144" s="33">
        <f t="shared" si="15"/>
        <v>1.4188237568274347</v>
      </c>
      <c r="K144" s="5">
        <f t="shared" si="16"/>
        <v>6.15</v>
      </c>
    </row>
    <row r="145" spans="1:11" ht="15">
      <c r="A145" s="18" t="s">
        <v>1158</v>
      </c>
      <c r="B145" s="1">
        <v>6</v>
      </c>
      <c r="C145" s="1">
        <v>0.58</v>
      </c>
      <c r="D145" s="1"/>
      <c r="E145" s="1"/>
      <c r="F145" s="33">
        <f t="shared" si="24"/>
        <v>2.9941210283665067</v>
      </c>
      <c r="G145" s="58">
        <f t="shared" si="25"/>
        <v>1.035367051609138</v>
      </c>
      <c r="H145" s="58">
        <f t="shared" si="26"/>
        <v>1.1326759850310495</v>
      </c>
      <c r="I145" s="33">
        <f t="shared" si="14"/>
        <v>0.2163835098946921</v>
      </c>
      <c r="J145" s="33">
        <f t="shared" si="15"/>
        <v>1.6135642724704158</v>
      </c>
      <c r="K145" s="5">
        <f t="shared" si="16"/>
        <v>6.99</v>
      </c>
    </row>
    <row r="146" spans="1:11" ht="15">
      <c r="A146" s="1" t="s">
        <v>1160</v>
      </c>
      <c r="B146" s="1" t="s">
        <v>1161</v>
      </c>
      <c r="C146" s="1">
        <v>0.02</v>
      </c>
      <c r="D146" s="1" t="s">
        <v>974</v>
      </c>
      <c r="E146" s="1">
        <v>4</v>
      </c>
      <c r="F146" s="33">
        <f t="shared" si="24"/>
        <v>0.10324555270229335</v>
      </c>
      <c r="G146" s="58">
        <f t="shared" si="25"/>
        <v>0.03570231212445304</v>
      </c>
      <c r="H146" s="58">
        <f t="shared" si="26"/>
        <v>0.039057792587277575</v>
      </c>
      <c r="I146" s="33">
        <f t="shared" si="14"/>
        <v>0.0074615003411962815</v>
      </c>
      <c r="J146" s="33">
        <f t="shared" si="15"/>
        <v>0.055640147326566074</v>
      </c>
      <c r="K146" s="5">
        <f t="shared" si="16"/>
        <v>0.24</v>
      </c>
    </row>
    <row r="147" spans="1:11" ht="30">
      <c r="A147" s="11" t="s">
        <v>1162</v>
      </c>
      <c r="B147" s="1" t="s">
        <v>1163</v>
      </c>
      <c r="C147" s="1"/>
      <c r="D147" s="1" t="s">
        <v>153</v>
      </c>
      <c r="E147" s="1">
        <v>4</v>
      </c>
      <c r="F147" s="13"/>
      <c r="G147" s="13"/>
      <c r="H147" s="30"/>
      <c r="I147" s="33"/>
      <c r="J147" s="33"/>
      <c r="K147" s="5"/>
    </row>
    <row r="148" spans="1:11" ht="15">
      <c r="A148" s="20" t="s">
        <v>1140</v>
      </c>
      <c r="B148" s="1">
        <v>1</v>
      </c>
      <c r="C148" s="1">
        <v>0.4</v>
      </c>
      <c r="D148" s="1"/>
      <c r="E148" s="1"/>
      <c r="F148" s="33">
        <f>(($C$6*$E$10*$C$8/$C$7*C148)*(1+$C$11+$C$12))*(1+$C$13+$E$15+$C$16)*(1+$C$17)+($C$6*$C$21/$C$7*C148)</f>
        <v>2.0649110540458673</v>
      </c>
      <c r="G148" s="58">
        <f>F148*$C$18</f>
        <v>0.7140462424890609</v>
      </c>
      <c r="H148" s="58">
        <f>F148*$C$19</f>
        <v>0.7811558517455517</v>
      </c>
      <c r="I148" s="33">
        <f t="shared" si="14"/>
        <v>0.14923000682392565</v>
      </c>
      <c r="J148" s="33">
        <f t="shared" si="15"/>
        <v>1.1128029465313216</v>
      </c>
      <c r="K148" s="5">
        <f t="shared" si="16"/>
        <v>4.82</v>
      </c>
    </row>
    <row r="149" spans="1:11" ht="15">
      <c r="A149" s="20" t="s">
        <v>1141</v>
      </c>
      <c r="B149" s="1">
        <v>2</v>
      </c>
      <c r="C149" s="1">
        <v>0.45</v>
      </c>
      <c r="D149" s="1"/>
      <c r="E149" s="1"/>
      <c r="F149" s="33">
        <f>(($C$6*$E$10*$C$8/$C$7*C149)*(1+$C$11+$C$12))*(1+$C$13+$E$15+$C$16)*(1+$C$17)+($C$6*$C$21/$C$7*C149)</f>
        <v>2.3230249358016004</v>
      </c>
      <c r="G149" s="58">
        <f>F149*$C$18</f>
        <v>0.8033020228001934</v>
      </c>
      <c r="H149" s="58">
        <f>F149*$C$19</f>
        <v>0.8788003332137455</v>
      </c>
      <c r="I149" s="33">
        <f t="shared" si="14"/>
        <v>0.16788375767691632</v>
      </c>
      <c r="J149" s="33">
        <f t="shared" si="15"/>
        <v>1.2519033148477365</v>
      </c>
      <c r="K149" s="5">
        <f t="shared" si="16"/>
        <v>5.42</v>
      </c>
    </row>
    <row r="150" spans="1:11" ht="15">
      <c r="A150" s="18" t="s">
        <v>1147</v>
      </c>
      <c r="B150" s="1">
        <v>3</v>
      </c>
      <c r="C150" s="1">
        <v>0.47</v>
      </c>
      <c r="D150" s="1"/>
      <c r="E150" s="1"/>
      <c r="F150" s="33">
        <f>(($C$6*$E$10*$C$8/$C$7*C150)*(1+$C$11+$C$12))*(1+$C$13+$E$15+$C$16)*(1+$C$17)+($C$6*$C$21/$C$7*C150)</f>
        <v>2.4262704885038935</v>
      </c>
      <c r="G150" s="58">
        <f>F150*$C$18</f>
        <v>0.8390043349246463</v>
      </c>
      <c r="H150" s="58">
        <f>F150*$C$19</f>
        <v>0.917858125801023</v>
      </c>
      <c r="I150" s="33">
        <f t="shared" si="14"/>
        <v>0.17534525801811257</v>
      </c>
      <c r="J150" s="33">
        <f t="shared" si="15"/>
        <v>1.3075434621743027</v>
      </c>
      <c r="K150" s="5">
        <f t="shared" si="16"/>
        <v>5.67</v>
      </c>
    </row>
    <row r="151" spans="1:11" ht="30">
      <c r="A151" s="11" t="s">
        <v>1164</v>
      </c>
      <c r="B151" s="1" t="s">
        <v>1165</v>
      </c>
      <c r="C151" s="1"/>
      <c r="D151" s="1" t="s">
        <v>153</v>
      </c>
      <c r="E151" s="1">
        <v>4</v>
      </c>
      <c r="F151" s="13"/>
      <c r="G151" s="13"/>
      <c r="H151" s="30"/>
      <c r="I151" s="33"/>
      <c r="J151" s="33"/>
      <c r="K151" s="5"/>
    </row>
    <row r="152" spans="1:11" ht="15">
      <c r="A152" s="1" t="s">
        <v>1154</v>
      </c>
      <c r="B152" s="1">
        <v>1</v>
      </c>
      <c r="C152" s="1">
        <v>0.42</v>
      </c>
      <c r="D152" s="1"/>
      <c r="E152" s="1"/>
      <c r="F152" s="33">
        <f>(($C$6*$E$10*$C$8/$C$7*C152)*(1+$C$11+$C$12))*(1+$C$13+$E$15+$C$16)*(1+$C$17)+($C$6*$C$21/$C$7*C152)</f>
        <v>2.1681566067481604</v>
      </c>
      <c r="G152" s="58">
        <f>F152*$C$18</f>
        <v>0.7497485546135139</v>
      </c>
      <c r="H152" s="58">
        <f>F152*$C$19</f>
        <v>0.8202136443328291</v>
      </c>
      <c r="I152" s="33">
        <f t="shared" si="14"/>
        <v>0.15669150716512192</v>
      </c>
      <c r="J152" s="33">
        <f t="shared" si="15"/>
        <v>1.1684430938578876</v>
      </c>
      <c r="K152" s="5">
        <f t="shared" si="16"/>
        <v>5.06</v>
      </c>
    </row>
    <row r="153" spans="1:11" ht="15">
      <c r="A153" s="1" t="s">
        <v>1155</v>
      </c>
      <c r="B153" s="1">
        <v>2</v>
      </c>
      <c r="C153" s="1">
        <v>0.46</v>
      </c>
      <c r="D153" s="1"/>
      <c r="E153" s="1"/>
      <c r="F153" s="33">
        <f>(($C$6*$E$10*$C$8/$C$7*C153)*(1+$C$11+$C$12))*(1+$C$13+$E$15+$C$16)*(1+$C$17)+($C$6*$C$21/$C$7*C153)</f>
        <v>2.374647712152747</v>
      </c>
      <c r="G153" s="58">
        <f>F153*$C$18</f>
        <v>0.8211531788624199</v>
      </c>
      <c r="H153" s="58">
        <f>F153*$C$19</f>
        <v>0.8983292295073843</v>
      </c>
      <c r="I153" s="33">
        <f aca="true" t="shared" si="27" ref="I153:I215">(F153+G153)*C$22</f>
        <v>0.17161450784751445</v>
      </c>
      <c r="J153" s="33">
        <f aca="true" t="shared" si="28" ref="J153:J216">(F153+G153+H153+I153)*$C$20</f>
        <v>1.2797233885110195</v>
      </c>
      <c r="K153" s="5">
        <f aca="true" t="shared" si="29" ref="K153:K216">ROUND((F153+G153+H153+I153+J153),2)</f>
        <v>5.55</v>
      </c>
    </row>
    <row r="154" spans="1:11" ht="15">
      <c r="A154" s="1" t="s">
        <v>1166</v>
      </c>
      <c r="B154" s="1" t="s">
        <v>1167</v>
      </c>
      <c r="C154" s="1">
        <v>18.29</v>
      </c>
      <c r="D154" s="1" t="s">
        <v>1168</v>
      </c>
      <c r="E154" s="1">
        <v>4</v>
      </c>
      <c r="F154" s="33">
        <f>(($C$6*$E$10*$C$8/$C$7*C154)*(1+$C$11+$C$12))*(1+$C$13+$E$15+$C$16)*(1+$C$17)+($C$6*$C$21/$C$7*C154)</f>
        <v>94.41805794624725</v>
      </c>
      <c r="G154" s="58">
        <f>F154*$C$18</f>
        <v>32.649764437812294</v>
      </c>
      <c r="H154" s="58">
        <f>F154*$C$19</f>
        <v>35.718351321065335</v>
      </c>
      <c r="I154" s="33">
        <f t="shared" si="27"/>
        <v>6.823542062023997</v>
      </c>
      <c r="J154" s="33">
        <f t="shared" si="28"/>
        <v>50.882914730144655</v>
      </c>
      <c r="K154" s="5">
        <f t="shared" si="29"/>
        <v>220.49</v>
      </c>
    </row>
    <row r="155" spans="1:11" ht="27.75" customHeight="1">
      <c r="A155" s="11" t="s">
        <v>1169</v>
      </c>
      <c r="B155" s="1" t="s">
        <v>1170</v>
      </c>
      <c r="C155" s="1"/>
      <c r="D155" s="1" t="s">
        <v>153</v>
      </c>
      <c r="E155" s="1">
        <v>3</v>
      </c>
      <c r="F155" s="13"/>
      <c r="G155" s="13"/>
      <c r="H155" s="30"/>
      <c r="I155" s="33"/>
      <c r="J155" s="33">
        <f t="shared" si="28"/>
        <v>0</v>
      </c>
      <c r="K155" s="5">
        <f t="shared" si="29"/>
        <v>0</v>
      </c>
    </row>
    <row r="156" spans="1:11" ht="15">
      <c r="A156" s="20" t="s">
        <v>1139</v>
      </c>
      <c r="B156" s="1">
        <v>1</v>
      </c>
      <c r="C156" s="1">
        <v>0.42</v>
      </c>
      <c r="D156" s="1"/>
      <c r="E156" s="1"/>
      <c r="F156" s="33">
        <f>(($C$6*$D$10*$C$8/$C$7*C156)*(1+$C$11+$C$12))*(1+$C$13+$D$15+$C$16)*(1+$C$17)+($C$6*$C$21/$C$7*C156)</f>
        <v>1.8238007871328001</v>
      </c>
      <c r="G156" s="33">
        <f>F156*$C$18</f>
        <v>0.6306703121905223</v>
      </c>
      <c r="H156" s="33">
        <f>F156*$C$19</f>
        <v>0.6899438377723384</v>
      </c>
      <c r="I156" s="33">
        <f t="shared" si="27"/>
        <v>0.13180509803366242</v>
      </c>
      <c r="J156" s="33">
        <f t="shared" si="28"/>
        <v>0.982866010538797</v>
      </c>
      <c r="K156" s="5">
        <f t="shared" si="29"/>
        <v>4.26</v>
      </c>
    </row>
    <row r="157" spans="1:11" ht="15">
      <c r="A157" s="20" t="s">
        <v>1140</v>
      </c>
      <c r="B157" s="1">
        <v>2</v>
      </c>
      <c r="C157" s="1">
        <v>0.62</v>
      </c>
      <c r="D157" s="1"/>
      <c r="E157" s="1"/>
      <c r="F157" s="33">
        <f>(($C$6*$D$10*$C$8/$C$7*C157)*(1+$C$11+$C$12))*(1+$C$13+$D$15+$C$16)*(1+$C$17)+($C$6*$C$21/$C$7*C157)</f>
        <v>2.6922773524341337</v>
      </c>
      <c r="G157" s="33">
        <f>F157*$C$18</f>
        <v>0.9309895084717235</v>
      </c>
      <c r="H157" s="33">
        <f>F157*$C$19</f>
        <v>1.0184885224258329</v>
      </c>
      <c r="I157" s="33">
        <f t="shared" si="27"/>
        <v>0.1945694304306445</v>
      </c>
      <c r="J157" s="33">
        <f t="shared" si="28"/>
        <v>1.4508974441287001</v>
      </c>
      <c r="K157" s="5">
        <f t="shared" si="29"/>
        <v>6.29</v>
      </c>
    </row>
    <row r="158" spans="1:11" ht="15">
      <c r="A158" s="18" t="s">
        <v>1141</v>
      </c>
      <c r="B158" s="1">
        <v>3</v>
      </c>
      <c r="C158" s="1">
        <v>0.87</v>
      </c>
      <c r="D158" s="1"/>
      <c r="E158" s="1"/>
      <c r="F158" s="33">
        <f>(($C$6*$D$10*$C$8/$C$7*C158)*(1+$C$11+$C$12))*(1+$C$13+$D$15+$C$16)*(1+$C$17)+($C$6*$C$21/$C$7*C158)</f>
        <v>3.7778730590608003</v>
      </c>
      <c r="G158" s="33">
        <f>F158*$C$18</f>
        <v>1.3063885038232248</v>
      </c>
      <c r="H158" s="33">
        <f>F158*$C$19</f>
        <v>1.4291693782427008</v>
      </c>
      <c r="I158" s="33">
        <f t="shared" si="27"/>
        <v>0.27302484592687215</v>
      </c>
      <c r="J158" s="33">
        <f t="shared" si="28"/>
        <v>2.0359367361160796</v>
      </c>
      <c r="K158" s="5">
        <f t="shared" si="29"/>
        <v>8.82</v>
      </c>
    </row>
    <row r="159" spans="1:11" ht="28.5" customHeight="1">
      <c r="A159" s="11" t="s">
        <v>1171</v>
      </c>
      <c r="B159" s="1" t="s">
        <v>1172</v>
      </c>
      <c r="C159" s="1"/>
      <c r="D159" s="1" t="s">
        <v>153</v>
      </c>
      <c r="E159" s="1">
        <v>3</v>
      </c>
      <c r="F159" s="13"/>
      <c r="G159" s="13"/>
      <c r="H159" s="30"/>
      <c r="I159" s="33"/>
      <c r="J159" s="33"/>
      <c r="K159" s="5"/>
    </row>
    <row r="160" spans="1:11" ht="15">
      <c r="A160" s="20" t="s">
        <v>1141</v>
      </c>
      <c r="B160" s="1">
        <v>1</v>
      </c>
      <c r="C160" s="1">
        <v>0.38</v>
      </c>
      <c r="D160" s="1"/>
      <c r="E160" s="1"/>
      <c r="F160" s="33">
        <f>(($C$6*$D$10*$C$8/$C$7*C160)*(1+$C$11+$C$12))*(1+$C$13+$D$15+$C$16)*(1+$C$17)+($C$6*$C$21/$C$7*C160)</f>
        <v>1.6501054740725336</v>
      </c>
      <c r="G160" s="33">
        <f>F160*$C$18</f>
        <v>0.5706064729342821</v>
      </c>
      <c r="H160" s="33">
        <f>F160*$C$19</f>
        <v>0.6242349008416395</v>
      </c>
      <c r="I160" s="33">
        <f t="shared" si="27"/>
        <v>0.119252231554266</v>
      </c>
      <c r="J160" s="33">
        <f t="shared" si="28"/>
        <v>0.8892597238208163</v>
      </c>
      <c r="K160" s="5">
        <f t="shared" si="29"/>
        <v>3.85</v>
      </c>
    </row>
    <row r="161" spans="1:11" ht="15">
      <c r="A161" s="18" t="s">
        <v>1147</v>
      </c>
      <c r="B161" s="1">
        <v>2</v>
      </c>
      <c r="C161" s="1">
        <v>0.43</v>
      </c>
      <c r="D161" s="1"/>
      <c r="E161" s="1"/>
      <c r="F161" s="33">
        <f>(($C$6*$D$10*$C$8/$C$7*C161)*(1+$C$11+$C$12))*(1+$C$13+$D$15+$C$16)*(1+$C$17)+($C$6*$C$21/$C$7*C161)</f>
        <v>1.8672246153978669</v>
      </c>
      <c r="G161" s="33">
        <f>F161*$C$18</f>
        <v>0.6456862720045824</v>
      </c>
      <c r="H161" s="33">
        <f>F161*$C$19</f>
        <v>0.706371072005013</v>
      </c>
      <c r="I161" s="33">
        <f t="shared" si="27"/>
        <v>0.1349433146535115</v>
      </c>
      <c r="J161" s="33">
        <f t="shared" si="28"/>
        <v>1.006267582218292</v>
      </c>
      <c r="K161" s="5">
        <f t="shared" si="29"/>
        <v>4.36</v>
      </c>
    </row>
    <row r="162" spans="1:11" ht="30">
      <c r="A162" s="11" t="s">
        <v>1173</v>
      </c>
      <c r="B162" s="1" t="s">
        <v>1174</v>
      </c>
      <c r="C162" s="1"/>
      <c r="D162" s="1" t="s">
        <v>153</v>
      </c>
      <c r="E162" s="1">
        <v>3</v>
      </c>
      <c r="F162" s="13"/>
      <c r="G162" s="13"/>
      <c r="H162" s="30"/>
      <c r="I162" s="33"/>
      <c r="J162" s="33"/>
      <c r="K162" s="5"/>
    </row>
    <row r="163" spans="1:11" ht="15">
      <c r="A163" s="20" t="s">
        <v>1140</v>
      </c>
      <c r="B163" s="1">
        <v>1</v>
      </c>
      <c r="C163" s="1">
        <v>0.42</v>
      </c>
      <c r="D163" s="1"/>
      <c r="E163" s="1"/>
      <c r="F163" s="33">
        <f>(($C$6*$D$10*$C$8/$C$7*C163)*(1+$C$11+$C$12))*(1+$C$13+$D$15+$C$16)*(1+$C$17)+($C$6*$C$21/$C$7*C163)</f>
        <v>1.8238007871328001</v>
      </c>
      <c r="G163" s="33">
        <f>F163*$C$18</f>
        <v>0.6306703121905223</v>
      </c>
      <c r="H163" s="33">
        <f>F163*$C$19</f>
        <v>0.6899438377723384</v>
      </c>
      <c r="I163" s="33">
        <f t="shared" si="27"/>
        <v>0.13180509803366242</v>
      </c>
      <c r="J163" s="33">
        <f t="shared" si="28"/>
        <v>0.982866010538797</v>
      </c>
      <c r="K163" s="5">
        <f t="shared" si="29"/>
        <v>4.26</v>
      </c>
    </row>
    <row r="164" spans="1:11" ht="15">
      <c r="A164" s="20" t="s">
        <v>1141</v>
      </c>
      <c r="B164" s="1">
        <v>2</v>
      </c>
      <c r="C164" s="1">
        <v>0.47</v>
      </c>
      <c r="D164" s="1"/>
      <c r="E164" s="1"/>
      <c r="F164" s="33">
        <f>(($C$6*$D$10*$C$8/$C$7*C164)*(1+$C$11+$C$12))*(1+$C$13+$D$15+$C$16)*(1+$C$17)+($C$6*$C$21/$C$7*C164)</f>
        <v>2.040919928458133</v>
      </c>
      <c r="G164" s="33">
        <f>F164*$C$18</f>
        <v>0.7057501112608224</v>
      </c>
      <c r="H164" s="33">
        <f>F164*$C$19</f>
        <v>0.7720800089357118</v>
      </c>
      <c r="I164" s="33">
        <f t="shared" si="27"/>
        <v>0.1474961811329079</v>
      </c>
      <c r="J164" s="33">
        <f t="shared" si="28"/>
        <v>1.0998738689362726</v>
      </c>
      <c r="K164" s="5">
        <f t="shared" si="29"/>
        <v>4.77</v>
      </c>
    </row>
    <row r="165" spans="1:11" ht="27.75" customHeight="1">
      <c r="A165" s="11" t="s">
        <v>1175</v>
      </c>
      <c r="B165" s="1" t="s">
        <v>1176</v>
      </c>
      <c r="C165" s="1"/>
      <c r="D165" s="1" t="s">
        <v>153</v>
      </c>
      <c r="E165" s="1">
        <v>3</v>
      </c>
      <c r="F165" s="13"/>
      <c r="G165" s="13"/>
      <c r="H165" s="30"/>
      <c r="I165" s="33"/>
      <c r="J165" s="33"/>
      <c r="K165" s="5"/>
    </row>
    <row r="166" spans="1:11" ht="15">
      <c r="A166" s="20" t="s">
        <v>1139</v>
      </c>
      <c r="B166" s="1">
        <v>1</v>
      </c>
      <c r="C166" s="1">
        <v>0.45</v>
      </c>
      <c r="D166" s="1"/>
      <c r="E166" s="1"/>
      <c r="F166" s="33">
        <f>(($C$6*$D$10*$C$8/$C$7*C166)*(1+$C$11+$C$12))*(1+$C$13+$D$15+$C$16)*(1+$C$17)+($C$6*$C$21/$C$7*C166)</f>
        <v>1.9540722719280006</v>
      </c>
      <c r="G166" s="33">
        <f>F166*$C$18</f>
        <v>0.6757181916327026</v>
      </c>
      <c r="H166" s="33">
        <f>F166*$C$19</f>
        <v>0.7392255404703627</v>
      </c>
      <c r="I166" s="33">
        <f t="shared" si="27"/>
        <v>0.14121974789320976</v>
      </c>
      <c r="J166" s="33">
        <f t="shared" si="28"/>
        <v>1.0530707255772827</v>
      </c>
      <c r="K166" s="5">
        <f t="shared" si="29"/>
        <v>4.56</v>
      </c>
    </row>
    <row r="167" spans="1:11" ht="15">
      <c r="A167" s="20" t="s">
        <v>1140</v>
      </c>
      <c r="B167" s="1">
        <v>2</v>
      </c>
      <c r="C167" s="1">
        <v>0.55</v>
      </c>
      <c r="D167" s="1"/>
      <c r="E167" s="1"/>
      <c r="F167" s="33">
        <f>(($C$6*$D$10*$C$8/$C$7*C167)*(1+$C$11+$C$12))*(1+$C$13+$D$15+$C$16)*(1+$C$17)+($C$6*$C$21/$C$7*C167)</f>
        <v>2.388310554578667</v>
      </c>
      <c r="G167" s="33">
        <f>F167*$C$18</f>
        <v>0.8258777897733031</v>
      </c>
      <c r="H167" s="33">
        <f>F167*$C$19</f>
        <v>0.9034978827971099</v>
      </c>
      <c r="I167" s="33">
        <f t="shared" si="27"/>
        <v>0.17260191409170078</v>
      </c>
      <c r="J167" s="33">
        <f t="shared" si="28"/>
        <v>1.2870864423722344</v>
      </c>
      <c r="K167" s="5">
        <f t="shared" si="29"/>
        <v>5.58</v>
      </c>
    </row>
    <row r="168" spans="1:11" ht="15">
      <c r="A168" s="19" t="s">
        <v>1182</v>
      </c>
      <c r="B168" s="1" t="s">
        <v>1178</v>
      </c>
      <c r="C168" s="1"/>
      <c r="D168" s="1" t="s">
        <v>1177</v>
      </c>
      <c r="E168" s="1">
        <v>3</v>
      </c>
      <c r="F168" s="2"/>
      <c r="G168" s="2"/>
      <c r="H168" s="29"/>
      <c r="I168" s="33">
        <f t="shared" si="27"/>
        <v>0</v>
      </c>
      <c r="J168" s="33">
        <f t="shared" si="28"/>
        <v>0</v>
      </c>
      <c r="K168" s="5">
        <f t="shared" si="29"/>
        <v>0</v>
      </c>
    </row>
    <row r="169" spans="1:11" ht="15">
      <c r="A169" s="20" t="s">
        <v>1139</v>
      </c>
      <c r="B169" s="1">
        <v>1</v>
      </c>
      <c r="C169" s="1">
        <v>7.1</v>
      </c>
      <c r="D169" s="1"/>
      <c r="E169" s="1"/>
      <c r="F169" s="33">
        <f aca="true" t="shared" si="30" ref="F169:F175">(($C$6*$D$10*$C$8/$C$7*C169)*(1+$C$11+$C$12))*(1+$C$13+$D$15+$C$16)*(1+$C$17)+($C$6*$C$21/$C$7*C169)</f>
        <v>30.830918068197338</v>
      </c>
      <c r="G169" s="33">
        <f aca="true" t="shared" si="31" ref="G169:G175">F169*$C$18</f>
        <v>10.66133146798264</v>
      </c>
      <c r="H169" s="33">
        <f aca="true" t="shared" si="32" ref="H169:H175">F169*$C$19</f>
        <v>11.663336305199055</v>
      </c>
      <c r="I169" s="33">
        <f t="shared" si="27"/>
        <v>2.2281338000928645</v>
      </c>
      <c r="J169" s="33">
        <f t="shared" si="28"/>
        <v>16.615115892441565</v>
      </c>
      <c r="K169" s="5">
        <f t="shared" si="29"/>
        <v>72</v>
      </c>
    </row>
    <row r="170" spans="1:11" ht="15">
      <c r="A170" s="20" t="s">
        <v>1140</v>
      </c>
      <c r="B170" s="1">
        <v>2</v>
      </c>
      <c r="C170" s="1">
        <v>8.2</v>
      </c>
      <c r="D170" s="1"/>
      <c r="E170" s="1"/>
      <c r="F170" s="33">
        <f t="shared" si="30"/>
        <v>35.60753917735467</v>
      </c>
      <c r="G170" s="33">
        <f t="shared" si="31"/>
        <v>12.313087047529244</v>
      </c>
      <c r="H170" s="33">
        <f t="shared" si="32"/>
        <v>13.47033207079327</v>
      </c>
      <c r="I170" s="33">
        <f t="shared" si="27"/>
        <v>2.573337628276266</v>
      </c>
      <c r="J170" s="33">
        <f t="shared" si="28"/>
        <v>19.189288777186032</v>
      </c>
      <c r="K170" s="5">
        <f t="shared" si="29"/>
        <v>83.15</v>
      </c>
    </row>
    <row r="171" spans="1:11" ht="15">
      <c r="A171" s="20" t="s">
        <v>1141</v>
      </c>
      <c r="B171" s="1">
        <v>3</v>
      </c>
      <c r="C171" s="1">
        <v>9.1</v>
      </c>
      <c r="D171" s="1"/>
      <c r="E171" s="1"/>
      <c r="F171" s="33">
        <f t="shared" si="30"/>
        <v>39.51568372121067</v>
      </c>
      <c r="G171" s="33">
        <f t="shared" si="31"/>
        <v>13.66452343079465</v>
      </c>
      <c r="H171" s="33">
        <f t="shared" si="32"/>
        <v>14.948783151733998</v>
      </c>
      <c r="I171" s="33">
        <f t="shared" si="27"/>
        <v>2.8557771240626857</v>
      </c>
      <c r="J171" s="33">
        <f t="shared" si="28"/>
        <v>21.295430228340603</v>
      </c>
      <c r="K171" s="5">
        <f t="shared" si="29"/>
        <v>92.28</v>
      </c>
    </row>
    <row r="172" spans="1:11" ht="15">
      <c r="A172" s="20" t="s">
        <v>1147</v>
      </c>
      <c r="B172" s="1">
        <v>4</v>
      </c>
      <c r="C172" s="1">
        <v>11.2</v>
      </c>
      <c r="D172" s="1"/>
      <c r="E172" s="1"/>
      <c r="F172" s="33">
        <f t="shared" si="30"/>
        <v>48.63468765687467</v>
      </c>
      <c r="G172" s="33">
        <f t="shared" si="31"/>
        <v>16.81787499174726</v>
      </c>
      <c r="H172" s="33">
        <f t="shared" si="32"/>
        <v>18.398502340595687</v>
      </c>
      <c r="I172" s="33">
        <f t="shared" si="27"/>
        <v>3.514802614230997</v>
      </c>
      <c r="J172" s="33">
        <f t="shared" si="28"/>
        <v>26.20976028103458</v>
      </c>
      <c r="K172" s="5">
        <f t="shared" si="29"/>
        <v>113.58</v>
      </c>
    </row>
    <row r="173" spans="1:11" ht="15">
      <c r="A173" s="20" t="s">
        <v>1179</v>
      </c>
      <c r="B173" s="1">
        <v>5</v>
      </c>
      <c r="C173" s="1">
        <v>13.3</v>
      </c>
      <c r="D173" s="1"/>
      <c r="E173" s="1"/>
      <c r="F173" s="33">
        <f t="shared" si="30"/>
        <v>57.753691592538665</v>
      </c>
      <c r="G173" s="33">
        <f t="shared" si="31"/>
        <v>19.97122655269987</v>
      </c>
      <c r="H173" s="33">
        <f t="shared" si="32"/>
        <v>21.84822152945738</v>
      </c>
      <c r="I173" s="33">
        <f t="shared" si="27"/>
        <v>4.173828104399309</v>
      </c>
      <c r="J173" s="33">
        <f t="shared" si="28"/>
        <v>31.124090333728564</v>
      </c>
      <c r="K173" s="5">
        <f t="shared" si="29"/>
        <v>134.87</v>
      </c>
    </row>
    <row r="174" spans="1:11" ht="15">
      <c r="A174" s="20" t="s">
        <v>1180</v>
      </c>
      <c r="B174" s="1">
        <v>6</v>
      </c>
      <c r="C174" s="1">
        <v>18.8</v>
      </c>
      <c r="D174" s="1"/>
      <c r="E174" s="1"/>
      <c r="F174" s="33">
        <f t="shared" si="30"/>
        <v>81.63679713832535</v>
      </c>
      <c r="G174" s="33">
        <f t="shared" si="31"/>
        <v>28.230004450432904</v>
      </c>
      <c r="H174" s="33">
        <f t="shared" si="32"/>
        <v>30.883200357428482</v>
      </c>
      <c r="I174" s="33">
        <f t="shared" si="27"/>
        <v>5.899847245316318</v>
      </c>
      <c r="J174" s="33">
        <f t="shared" si="28"/>
        <v>43.99495475745091</v>
      </c>
      <c r="K174" s="5">
        <f t="shared" si="29"/>
        <v>190.64</v>
      </c>
    </row>
    <row r="175" spans="1:11" ht="15">
      <c r="A175" s="18" t="s">
        <v>1181</v>
      </c>
      <c r="B175" s="1">
        <v>7</v>
      </c>
      <c r="C175" s="1">
        <v>24.8</v>
      </c>
      <c r="D175" s="1"/>
      <c r="E175" s="1"/>
      <c r="F175" s="33">
        <f t="shared" si="30"/>
        <v>107.69109409736534</v>
      </c>
      <c r="G175" s="33">
        <f t="shared" si="31"/>
        <v>37.23958033886893</v>
      </c>
      <c r="H175" s="33">
        <f t="shared" si="32"/>
        <v>40.73954089703331</v>
      </c>
      <c r="I175" s="33">
        <f t="shared" si="27"/>
        <v>7.782777217225779</v>
      </c>
      <c r="J175" s="33">
        <f t="shared" si="28"/>
        <v>58.03589776514799</v>
      </c>
      <c r="K175" s="5">
        <f t="shared" si="29"/>
        <v>251.49</v>
      </c>
    </row>
    <row r="176" spans="1:11" ht="34.5">
      <c r="A176" s="11" t="s">
        <v>1183</v>
      </c>
      <c r="B176" s="1" t="s">
        <v>1185</v>
      </c>
      <c r="C176" s="1"/>
      <c r="D176" s="17" t="s">
        <v>1177</v>
      </c>
      <c r="E176" s="1">
        <v>3</v>
      </c>
      <c r="F176" s="2"/>
      <c r="G176" s="2"/>
      <c r="H176" s="29"/>
      <c r="I176" s="33"/>
      <c r="J176" s="33"/>
      <c r="K176" s="5"/>
    </row>
    <row r="177" spans="1:11" ht="15">
      <c r="A177" s="20" t="s">
        <v>1139</v>
      </c>
      <c r="B177" s="1">
        <v>1</v>
      </c>
      <c r="C177" s="1">
        <v>5.34</v>
      </c>
      <c r="D177" s="1"/>
      <c r="E177" s="1"/>
      <c r="F177" s="33">
        <f aca="true" t="shared" si="33" ref="F177:F183">(($C$6*$D$10*$C$8/$C$7*C177)*(1+$C$11+$C$12))*(1+$C$13+$D$15+$C$16)*(1+$C$17)+($C$6*$C$21/$C$7*C177)</f>
        <v>23.188324293545598</v>
      </c>
      <c r="G177" s="59">
        <f aca="true" t="shared" si="34" ref="G177:G184">F177*$C$18</f>
        <v>8.018522540708068</v>
      </c>
      <c r="H177" s="59">
        <f aca="true" t="shared" si="35" ref="H177:H184">F177*$C$19</f>
        <v>8.7721430802483</v>
      </c>
      <c r="I177" s="33">
        <f t="shared" si="27"/>
        <v>1.675807674999422</v>
      </c>
      <c r="J177" s="33">
        <f t="shared" si="28"/>
        <v>12.496439276850415</v>
      </c>
      <c r="K177" s="5">
        <f t="shared" si="29"/>
        <v>54.15</v>
      </c>
    </row>
    <row r="178" spans="1:11" ht="15">
      <c r="A178" s="20" t="s">
        <v>1140</v>
      </c>
      <c r="B178" s="1">
        <v>2</v>
      </c>
      <c r="C178" s="1">
        <v>5.42</v>
      </c>
      <c r="D178" s="1"/>
      <c r="E178" s="1"/>
      <c r="F178" s="33">
        <f t="shared" si="33"/>
        <v>23.535714919666134</v>
      </c>
      <c r="G178" s="59">
        <f t="shared" si="34"/>
        <v>8.13865021922055</v>
      </c>
      <c r="H178" s="59">
        <f t="shared" si="35"/>
        <v>8.903560954109698</v>
      </c>
      <c r="I178" s="33">
        <f t="shared" si="27"/>
        <v>1.7009134079582149</v>
      </c>
      <c r="J178" s="33">
        <f t="shared" si="28"/>
        <v>12.683651850286381</v>
      </c>
      <c r="K178" s="5">
        <f t="shared" si="29"/>
        <v>54.96</v>
      </c>
    </row>
    <row r="179" spans="1:11" ht="15">
      <c r="A179" s="20" t="s">
        <v>1141</v>
      </c>
      <c r="B179" s="1">
        <v>3</v>
      </c>
      <c r="C179" s="1">
        <v>7.3</v>
      </c>
      <c r="D179" s="1"/>
      <c r="E179" s="1"/>
      <c r="F179" s="33">
        <f t="shared" si="33"/>
        <v>31.69939463349867</v>
      </c>
      <c r="G179" s="59">
        <f t="shared" si="34"/>
        <v>10.961650664263841</v>
      </c>
      <c r="H179" s="59">
        <f t="shared" si="35"/>
        <v>11.991880989852548</v>
      </c>
      <c r="I179" s="33">
        <f t="shared" si="27"/>
        <v>2.290898132489847</v>
      </c>
      <c r="J179" s="33">
        <f t="shared" si="28"/>
        <v>17.08314732603147</v>
      </c>
      <c r="K179" s="5">
        <f t="shared" si="29"/>
        <v>74.03</v>
      </c>
    </row>
    <row r="180" spans="1:11" ht="15">
      <c r="A180" s="20" t="s">
        <v>1147</v>
      </c>
      <c r="B180" s="1">
        <v>4</v>
      </c>
      <c r="C180" s="1">
        <v>8.3</v>
      </c>
      <c r="D180" s="1"/>
      <c r="E180" s="1"/>
      <c r="F180" s="33">
        <f t="shared" si="33"/>
        <v>36.04177746000534</v>
      </c>
      <c r="G180" s="33">
        <f t="shared" si="34"/>
        <v>12.463246645669846</v>
      </c>
      <c r="H180" s="33">
        <f t="shared" si="35"/>
        <v>13.634604413120021</v>
      </c>
      <c r="I180" s="33">
        <f t="shared" si="27"/>
        <v>2.6047197944747578</v>
      </c>
      <c r="J180" s="33">
        <f t="shared" si="28"/>
        <v>19.42330449398099</v>
      </c>
      <c r="K180" s="5">
        <f t="shared" si="29"/>
        <v>84.17</v>
      </c>
    </row>
    <row r="181" spans="1:11" ht="15">
      <c r="A181" s="20" t="s">
        <v>1179</v>
      </c>
      <c r="B181" s="1">
        <v>5</v>
      </c>
      <c r="C181" s="1">
        <v>10.7</v>
      </c>
      <c r="D181" s="1"/>
      <c r="E181" s="1"/>
      <c r="F181" s="33">
        <f t="shared" si="33"/>
        <v>46.463496243621336</v>
      </c>
      <c r="G181" s="33">
        <f t="shared" si="34"/>
        <v>16.067077001044257</v>
      </c>
      <c r="H181" s="33">
        <f t="shared" si="35"/>
        <v>17.577140628961953</v>
      </c>
      <c r="I181" s="33">
        <f t="shared" si="27"/>
        <v>3.357891783238542</v>
      </c>
      <c r="J181" s="33">
        <f t="shared" si="28"/>
        <v>25.039681697059827</v>
      </c>
      <c r="K181" s="5">
        <f t="shared" si="29"/>
        <v>108.51</v>
      </c>
    </row>
    <row r="182" spans="1:11" ht="15">
      <c r="A182" s="20" t="s">
        <v>1180</v>
      </c>
      <c r="B182" s="1">
        <v>6</v>
      </c>
      <c r="C182" s="1">
        <v>14.8</v>
      </c>
      <c r="D182" s="1"/>
      <c r="E182" s="1"/>
      <c r="F182" s="33">
        <f t="shared" si="33"/>
        <v>64.26726583229868</v>
      </c>
      <c r="G182" s="33">
        <f t="shared" si="34"/>
        <v>22.223620524808883</v>
      </c>
      <c r="H182" s="33">
        <f t="shared" si="35"/>
        <v>24.31230666435859</v>
      </c>
      <c r="I182" s="33">
        <f t="shared" si="27"/>
        <v>4.6445605973766755</v>
      </c>
      <c r="J182" s="33">
        <f t="shared" si="28"/>
        <v>34.634326085652845</v>
      </c>
      <c r="K182" s="5">
        <f t="shared" si="29"/>
        <v>150.08</v>
      </c>
    </row>
    <row r="183" spans="1:11" ht="15">
      <c r="A183" s="18" t="s">
        <v>1181</v>
      </c>
      <c r="B183" s="1">
        <v>7</v>
      </c>
      <c r="C183" s="1">
        <v>17.8</v>
      </c>
      <c r="D183" s="1"/>
      <c r="E183" s="1"/>
      <c r="F183" s="33">
        <f t="shared" si="33"/>
        <v>77.29441431181868</v>
      </c>
      <c r="G183" s="33">
        <f t="shared" si="34"/>
        <v>26.7284084690269</v>
      </c>
      <c r="H183" s="33">
        <f t="shared" si="35"/>
        <v>29.24047693416101</v>
      </c>
      <c r="I183" s="33">
        <f t="shared" si="27"/>
        <v>5.586025583331407</v>
      </c>
      <c r="J183" s="33">
        <f t="shared" si="28"/>
        <v>41.654797589501406</v>
      </c>
      <c r="K183" s="5">
        <f t="shared" si="29"/>
        <v>180.5</v>
      </c>
    </row>
    <row r="184" spans="1:11" ht="15">
      <c r="A184" s="1" t="s">
        <v>1184</v>
      </c>
      <c r="B184" s="1" t="s">
        <v>1186</v>
      </c>
      <c r="C184" s="1">
        <v>2.02</v>
      </c>
      <c r="D184" s="1" t="s">
        <v>1187</v>
      </c>
      <c r="E184" s="1">
        <v>4</v>
      </c>
      <c r="F184" s="33">
        <f>(($C$6*$E$10*$C$8/$C$7*C184)*(1+$C$11+$C$12))*(1+$C$13+$E$15+$C$16)*(1+$C$17)+($C$6*$C$21/$C$7*C184)</f>
        <v>10.427800822931628</v>
      </c>
      <c r="G184" s="58">
        <f t="shared" si="34"/>
        <v>3.605933524569757</v>
      </c>
      <c r="H184" s="58">
        <f t="shared" si="35"/>
        <v>3.944837051315035</v>
      </c>
      <c r="I184" s="33">
        <f t="shared" si="27"/>
        <v>0.7536115344608243</v>
      </c>
      <c r="J184" s="33">
        <f t="shared" si="28"/>
        <v>5.619654879983173</v>
      </c>
      <c r="K184" s="5">
        <f t="shared" si="29"/>
        <v>24.35</v>
      </c>
    </row>
    <row r="185" spans="1:11" ht="15">
      <c r="A185" s="19" t="s">
        <v>1188</v>
      </c>
      <c r="B185" s="1" t="s">
        <v>1190</v>
      </c>
      <c r="C185" s="1"/>
      <c r="D185" s="1" t="s">
        <v>1191</v>
      </c>
      <c r="E185" s="1">
        <v>4</v>
      </c>
      <c r="F185" s="2"/>
      <c r="G185" s="2"/>
      <c r="H185" s="29"/>
      <c r="I185" s="33"/>
      <c r="J185" s="33">
        <f t="shared" si="28"/>
        <v>0</v>
      </c>
      <c r="K185" s="5">
        <f t="shared" si="29"/>
        <v>0</v>
      </c>
    </row>
    <row r="186" spans="1:11" ht="15">
      <c r="A186" s="20" t="s">
        <v>1139</v>
      </c>
      <c r="B186" s="1">
        <v>1</v>
      </c>
      <c r="C186" s="1">
        <v>0.52</v>
      </c>
      <c r="D186" s="1"/>
      <c r="E186" s="1"/>
      <c r="F186" s="33">
        <f>(($C$6*$E$10*$C$8/$C$7*C186)*(1+$C$11+$C$12))*(1+$C$13+$E$15+$C$16)*(1+$C$17)+($C$6*$C$21/$C$7*C186)</f>
        <v>2.684384370259627</v>
      </c>
      <c r="G186" s="58">
        <f>F186*$C$18</f>
        <v>0.928260115235779</v>
      </c>
      <c r="H186" s="58">
        <f>F186*$C$19</f>
        <v>1.015502607269217</v>
      </c>
      <c r="I186" s="33">
        <f t="shared" si="27"/>
        <v>0.1939990088711033</v>
      </c>
      <c r="J186" s="33">
        <f t="shared" si="28"/>
        <v>1.4466438304907179</v>
      </c>
      <c r="K186" s="5">
        <f t="shared" si="29"/>
        <v>6.27</v>
      </c>
    </row>
    <row r="187" spans="1:11" ht="15">
      <c r="A187" s="20" t="s">
        <v>1189</v>
      </c>
      <c r="B187" s="1">
        <v>2</v>
      </c>
      <c r="C187" s="1">
        <v>0.81</v>
      </c>
      <c r="D187" s="1"/>
      <c r="E187" s="1"/>
      <c r="F187" s="33">
        <f>(($C$6*$E$10*$C$8/$C$7*C187)*(1+$C$11+$C$12))*(1+$C$13+$E$15+$C$16)*(1+$C$17)+($C$6*$C$21/$C$7*C187)</f>
        <v>4.1814448844428815</v>
      </c>
      <c r="G187" s="58">
        <f>F187*$C$18</f>
        <v>1.4459436410403483</v>
      </c>
      <c r="H187" s="58">
        <f>F187*$C$19</f>
        <v>1.5818405997847422</v>
      </c>
      <c r="I187" s="33">
        <f t="shared" si="27"/>
        <v>0.30219076381844945</v>
      </c>
      <c r="J187" s="33">
        <f t="shared" si="28"/>
        <v>2.2534259667259264</v>
      </c>
      <c r="K187" s="5">
        <f t="shared" si="29"/>
        <v>9.76</v>
      </c>
    </row>
    <row r="188" spans="1:11" ht="15">
      <c r="A188" s="18" t="s">
        <v>1140</v>
      </c>
      <c r="B188" s="1">
        <v>3</v>
      </c>
      <c r="C188" s="1">
        <v>1.15</v>
      </c>
      <c r="D188" s="1"/>
      <c r="E188" s="1"/>
      <c r="F188" s="33">
        <f>(($C$6*$E$10*$C$8/$C$7*C188)*(1+$C$11+$C$12))*(1+$C$13+$E$15+$C$16)*(1+$C$17)+($C$6*$C$21/$C$7*C188)</f>
        <v>5.936619280381867</v>
      </c>
      <c r="G188" s="58">
        <f>F188*$C$18</f>
        <v>2.05288294715605</v>
      </c>
      <c r="H188" s="58">
        <f>F188*$C$19</f>
        <v>2.2458230737684604</v>
      </c>
      <c r="I188" s="33">
        <f t="shared" si="27"/>
        <v>0.42903626961878616</v>
      </c>
      <c r="J188" s="33">
        <f t="shared" si="28"/>
        <v>3.1993084712775492</v>
      </c>
      <c r="K188" s="5">
        <f t="shared" si="29"/>
        <v>13.86</v>
      </c>
    </row>
    <row r="189" spans="1:11" ht="15">
      <c r="A189" s="19" t="s">
        <v>1192</v>
      </c>
      <c r="B189" s="1" t="s">
        <v>1193</v>
      </c>
      <c r="C189" s="1"/>
      <c r="D189" s="1" t="s">
        <v>1191</v>
      </c>
      <c r="E189" s="1">
        <v>4</v>
      </c>
      <c r="F189" s="2"/>
      <c r="G189" s="2"/>
      <c r="H189" s="29"/>
      <c r="I189" s="33"/>
      <c r="J189" s="33">
        <f t="shared" si="28"/>
        <v>0</v>
      </c>
      <c r="K189" s="5">
        <f t="shared" si="29"/>
        <v>0</v>
      </c>
    </row>
    <row r="190" spans="1:11" ht="15">
      <c r="A190" s="20" t="s">
        <v>1139</v>
      </c>
      <c r="B190" s="1">
        <v>1</v>
      </c>
      <c r="C190" s="1">
        <v>0.47</v>
      </c>
      <c r="D190" s="1"/>
      <c r="E190" s="1"/>
      <c r="F190" s="33">
        <f>(($C$6*$E$10*$C$8/$C$7*C190)*(1+$C$11+$C$12))*(1+$C$13+$E$15+$C$16)*(1+$C$17)+($C$6*$C$21/$C$7*C190)</f>
        <v>2.4262704885038935</v>
      </c>
      <c r="G190" s="58">
        <f>F190*$C$18</f>
        <v>0.8390043349246463</v>
      </c>
      <c r="H190" s="58">
        <f>F190*$C$19</f>
        <v>0.917858125801023</v>
      </c>
      <c r="I190" s="33">
        <f t="shared" si="27"/>
        <v>0.17534525801811257</v>
      </c>
      <c r="J190" s="33">
        <f t="shared" si="28"/>
        <v>1.3075434621743027</v>
      </c>
      <c r="K190" s="5">
        <f t="shared" si="29"/>
        <v>5.67</v>
      </c>
    </row>
    <row r="191" spans="1:11" ht="15">
      <c r="A191" s="20" t="s">
        <v>1189</v>
      </c>
      <c r="B191" s="1">
        <v>2</v>
      </c>
      <c r="C191" s="1">
        <v>0.59</v>
      </c>
      <c r="D191" s="1"/>
      <c r="E191" s="1"/>
      <c r="F191" s="33">
        <f>(($C$6*$E$10*$C$8/$C$7*C191)*(1+$C$11+$C$12))*(1+$C$13+$E$15+$C$16)*(1+$C$17)+($C$6*$C$21/$C$7*C191)</f>
        <v>3.0457438047176537</v>
      </c>
      <c r="G191" s="58">
        <f>F191*$C$18</f>
        <v>1.0532182076713645</v>
      </c>
      <c r="H191" s="58">
        <f>F191*$C$19</f>
        <v>1.1522048813246886</v>
      </c>
      <c r="I191" s="33">
        <f t="shared" si="27"/>
        <v>0.22011426006529025</v>
      </c>
      <c r="J191" s="33">
        <f t="shared" si="28"/>
        <v>1.641384346133699</v>
      </c>
      <c r="K191" s="5">
        <f t="shared" si="29"/>
        <v>7.11</v>
      </c>
    </row>
    <row r="192" spans="1:11" ht="15">
      <c r="A192" s="18" t="s">
        <v>1140</v>
      </c>
      <c r="B192" s="1">
        <v>3</v>
      </c>
      <c r="C192" s="1">
        <v>0.84</v>
      </c>
      <c r="D192" s="1"/>
      <c r="E192" s="1"/>
      <c r="F192" s="33">
        <f>(($C$6*$E$10*$C$8/$C$7*C192)*(1+$C$11+$C$12))*(1+$C$13+$E$15+$C$16)*(1+$C$17)+($C$6*$C$21/$C$7*C192)</f>
        <v>4.336313213496321</v>
      </c>
      <c r="G192" s="58">
        <f>F192*$C$18</f>
        <v>1.4994971092270277</v>
      </c>
      <c r="H192" s="58">
        <f>F192*$C$19</f>
        <v>1.6404272886656581</v>
      </c>
      <c r="I192" s="33">
        <f t="shared" si="27"/>
        <v>0.31338301433024385</v>
      </c>
      <c r="J192" s="33">
        <f t="shared" si="28"/>
        <v>2.336886187715775</v>
      </c>
      <c r="K192" s="5">
        <f t="shared" si="29"/>
        <v>10.13</v>
      </c>
    </row>
    <row r="193" spans="1:11" ht="15">
      <c r="A193" s="1" t="s">
        <v>1195</v>
      </c>
      <c r="B193" s="1" t="s">
        <v>1194</v>
      </c>
      <c r="C193" s="1"/>
      <c r="D193" s="1" t="s">
        <v>1191</v>
      </c>
      <c r="E193" s="1">
        <v>3</v>
      </c>
      <c r="F193" s="2"/>
      <c r="G193" s="2"/>
      <c r="H193" s="29"/>
      <c r="I193" s="33">
        <f t="shared" si="27"/>
        <v>0</v>
      </c>
      <c r="J193" s="33">
        <f t="shared" si="28"/>
        <v>0</v>
      </c>
      <c r="K193" s="5">
        <f t="shared" si="29"/>
        <v>0</v>
      </c>
    </row>
    <row r="194" spans="1:11" ht="15">
      <c r="A194" s="20" t="s">
        <v>1139</v>
      </c>
      <c r="B194" s="1">
        <v>1</v>
      </c>
      <c r="C194" s="1">
        <v>0.44</v>
      </c>
      <c r="D194" s="1"/>
      <c r="E194" s="1"/>
      <c r="F194" s="33">
        <f>(($C$6*$D$10*$C$8/$C$7*C194)*(1+$C$11+$C$12))*(1+$C$13+$D$15+$C$16)*(1+$C$17)+($C$6*$C$21/$C$7*C194)</f>
        <v>1.9106484436629334</v>
      </c>
      <c r="G194" s="33">
        <f>F194*$C$18</f>
        <v>0.6607022318186424</v>
      </c>
      <c r="H194" s="33">
        <f>F194*$C$19</f>
        <v>0.7227983062376877</v>
      </c>
      <c r="I194" s="33">
        <f t="shared" si="27"/>
        <v>0.13808153127336062</v>
      </c>
      <c r="J194" s="33">
        <f t="shared" si="28"/>
        <v>1.0296691538977871</v>
      </c>
      <c r="K194" s="5">
        <f t="shared" si="29"/>
        <v>4.46</v>
      </c>
    </row>
    <row r="195" spans="1:11" ht="15">
      <c r="A195" s="20" t="s">
        <v>1189</v>
      </c>
      <c r="B195" s="1">
        <v>2</v>
      </c>
      <c r="C195" s="1">
        <v>0.49</v>
      </c>
      <c r="D195" s="1"/>
      <c r="E195" s="1"/>
      <c r="F195" s="33">
        <f>(($C$6*$D$10*$C$8/$C$7*C195)*(1+$C$11+$C$12))*(1+$C$13+$D$15+$C$16)*(1+$C$17)+($C$6*$C$21/$C$7*C195)</f>
        <v>2.127767584988267</v>
      </c>
      <c r="G195" s="33">
        <f>F195*$C$18</f>
        <v>0.7357820308889428</v>
      </c>
      <c r="H195" s="33">
        <f>F195*$C$19</f>
        <v>0.8049344774010615</v>
      </c>
      <c r="I195" s="33">
        <f t="shared" si="27"/>
        <v>0.15377261437260617</v>
      </c>
      <c r="J195" s="33">
        <f t="shared" si="28"/>
        <v>1.1466770122952632</v>
      </c>
      <c r="K195" s="5">
        <f t="shared" si="29"/>
        <v>4.97</v>
      </c>
    </row>
    <row r="196" spans="1:11" ht="15">
      <c r="A196" s="18" t="s">
        <v>1140</v>
      </c>
      <c r="B196" s="1">
        <v>3</v>
      </c>
      <c r="C196" s="1">
        <v>0.53</v>
      </c>
      <c r="D196" s="1"/>
      <c r="E196" s="1"/>
      <c r="F196" s="33">
        <f>(($C$6*$D$10*$C$8/$C$7*C196)*(1+$C$11+$C$12))*(1+$C$13+$D$15+$C$16)*(1+$C$17)+($C$6*$C$21/$C$7*C196)</f>
        <v>2.301462898048534</v>
      </c>
      <c r="G196" s="33">
        <f>F196*$C$18</f>
        <v>0.795845870145183</v>
      </c>
      <c r="H196" s="33">
        <f>F196*$C$19</f>
        <v>0.8706434143317605</v>
      </c>
      <c r="I196" s="33">
        <f t="shared" si="27"/>
        <v>0.1663254808520026</v>
      </c>
      <c r="J196" s="33">
        <f t="shared" si="28"/>
        <v>1.240283299013244</v>
      </c>
      <c r="K196" s="5">
        <f t="shared" si="29"/>
        <v>5.37</v>
      </c>
    </row>
    <row r="197" spans="1:11" ht="30">
      <c r="A197" s="2" t="s">
        <v>1196</v>
      </c>
      <c r="B197" s="1" t="s">
        <v>1197</v>
      </c>
      <c r="C197" s="1"/>
      <c r="D197" s="1" t="s">
        <v>1191</v>
      </c>
      <c r="E197" s="1">
        <v>3</v>
      </c>
      <c r="F197" s="2"/>
      <c r="G197" s="2"/>
      <c r="H197" s="29"/>
      <c r="I197" s="33"/>
      <c r="J197" s="33"/>
      <c r="K197" s="5"/>
    </row>
    <row r="198" spans="1:11" ht="15">
      <c r="A198" s="20" t="s">
        <v>1139</v>
      </c>
      <c r="B198" s="1">
        <v>1</v>
      </c>
      <c r="C198" s="1">
        <v>0.086</v>
      </c>
      <c r="D198" s="1"/>
      <c r="E198" s="1"/>
      <c r="F198" s="33">
        <f>(($C$6*$D$10*$C$8/$C$7*C198)*(1+$C$11+$C$12))*(1+$C$13+$D$15+$C$16)*(1+$C$17)+($C$6*$C$21/$C$7*C198)</f>
        <v>0.37344492307957333</v>
      </c>
      <c r="G198" s="33">
        <f>F198*$C$18</f>
        <v>0.12913725440091645</v>
      </c>
      <c r="H198" s="33">
        <f>F198*$C$19</f>
        <v>0.1412742144010026</v>
      </c>
      <c r="I198" s="33">
        <f t="shared" si="27"/>
        <v>0.026988662930702297</v>
      </c>
      <c r="J198" s="33">
        <f t="shared" si="28"/>
        <v>0.2012535164436584</v>
      </c>
      <c r="K198" s="5">
        <f t="shared" si="29"/>
        <v>0.87</v>
      </c>
    </row>
    <row r="199" spans="1:11" ht="15">
      <c r="A199" s="20" t="s">
        <v>1189</v>
      </c>
      <c r="B199" s="1">
        <v>2</v>
      </c>
      <c r="C199" s="1">
        <v>0.096</v>
      </c>
      <c r="D199" s="1"/>
      <c r="E199" s="1"/>
      <c r="F199" s="33">
        <f>(($C$6*$D$10*$C$8/$C$7*C199)*(1+$C$11+$C$12))*(1+$C$13+$D$15+$C$16)*(1+$C$17)+($C$6*$C$21/$C$7*C199)</f>
        <v>0.4168687513446401</v>
      </c>
      <c r="G199" s="33">
        <f>F199*$C$18</f>
        <v>0.14415321421497654</v>
      </c>
      <c r="H199" s="33">
        <f>F199*$C$19</f>
        <v>0.15770144863367735</v>
      </c>
      <c r="I199" s="33">
        <f t="shared" si="27"/>
        <v>0.03012687955055141</v>
      </c>
      <c r="J199" s="33">
        <f t="shared" si="28"/>
        <v>0.22465508812315357</v>
      </c>
      <c r="K199" s="5">
        <f t="shared" si="29"/>
        <v>0.97</v>
      </c>
    </row>
    <row r="200" spans="1:11" ht="15">
      <c r="A200" s="18" t="s">
        <v>1140</v>
      </c>
      <c r="B200" s="1">
        <v>3</v>
      </c>
      <c r="C200" s="1">
        <v>0.104</v>
      </c>
      <c r="D200" s="1"/>
      <c r="E200" s="1"/>
      <c r="F200" s="33">
        <f>(($C$6*$D$10*$C$8/$C$7*C200)*(1+$C$11+$C$12))*(1+$C$13+$D$15+$C$16)*(1+$C$17)+($C$6*$C$21/$C$7*C200)</f>
        <v>0.4516078139566933</v>
      </c>
      <c r="G200" s="33">
        <f>F200*$C$18</f>
        <v>0.15616598206622453</v>
      </c>
      <c r="H200" s="33">
        <f>F200*$C$19</f>
        <v>0.1708432360198171</v>
      </c>
      <c r="I200" s="33">
        <f t="shared" si="27"/>
        <v>0.03263745284643069</v>
      </c>
      <c r="J200" s="33">
        <f t="shared" si="28"/>
        <v>0.2433763454667497</v>
      </c>
      <c r="K200" s="5">
        <f t="shared" si="29"/>
        <v>1.05</v>
      </c>
    </row>
    <row r="201" spans="1:11" ht="15">
      <c r="A201" s="1" t="s">
        <v>1198</v>
      </c>
      <c r="B201" s="1" t="s">
        <v>1199</v>
      </c>
      <c r="C201" s="1"/>
      <c r="D201" s="1" t="s">
        <v>1191</v>
      </c>
      <c r="E201" s="1">
        <v>4</v>
      </c>
      <c r="F201" s="2"/>
      <c r="G201" s="2"/>
      <c r="H201" s="29"/>
      <c r="I201" s="33">
        <f t="shared" si="27"/>
        <v>0</v>
      </c>
      <c r="J201" s="33">
        <f t="shared" si="28"/>
        <v>0</v>
      </c>
      <c r="K201" s="5">
        <f t="shared" si="29"/>
        <v>0</v>
      </c>
    </row>
    <row r="202" spans="1:11" ht="15">
      <c r="A202" s="20" t="s">
        <v>1139</v>
      </c>
      <c r="B202" s="1">
        <v>1</v>
      </c>
      <c r="C202" s="1">
        <v>0.7</v>
      </c>
      <c r="D202" s="1"/>
      <c r="E202" s="1"/>
      <c r="F202" s="33">
        <f>(($C$6*$E$10*$C$8/$C$7*C202)*(1+$C$11+$C$12))*(1+$C$13+$E$15+$C$16)*(1+$C$17)+($C$6*$C$21/$C$7*C202)</f>
        <v>3.613594344580267</v>
      </c>
      <c r="G202" s="58">
        <f>F202*$C$18</f>
        <v>1.2495809243558562</v>
      </c>
      <c r="H202" s="58">
        <f>F202*$C$19</f>
        <v>1.367022740554715</v>
      </c>
      <c r="I202" s="33">
        <f t="shared" si="27"/>
        <v>0.2611525119418698</v>
      </c>
      <c r="J202" s="33">
        <f t="shared" si="28"/>
        <v>1.947405156429812</v>
      </c>
      <c r="K202" s="5">
        <f t="shared" si="29"/>
        <v>8.44</v>
      </c>
    </row>
    <row r="203" spans="1:11" ht="15">
      <c r="A203" s="20" t="s">
        <v>1189</v>
      </c>
      <c r="B203" s="1">
        <v>2</v>
      </c>
      <c r="C203" s="1">
        <v>0.79</v>
      </c>
      <c r="D203" s="1"/>
      <c r="E203" s="1"/>
      <c r="F203" s="33">
        <f>(($C$6*$E$10*$C$8/$C$7*C203)*(1+$C$11+$C$12))*(1+$C$13+$E$15+$C$16)*(1+$C$17)+($C$6*$C$21/$C$7*C203)</f>
        <v>4.078199331740587</v>
      </c>
      <c r="G203" s="58">
        <f>F203*$C$18</f>
        <v>1.4102413289158948</v>
      </c>
      <c r="H203" s="58">
        <f>F203*$C$19</f>
        <v>1.542782807197464</v>
      </c>
      <c r="I203" s="33">
        <f t="shared" si="27"/>
        <v>0.29472926347725303</v>
      </c>
      <c r="J203" s="33">
        <f t="shared" si="28"/>
        <v>2.1977858193993596</v>
      </c>
      <c r="K203" s="5">
        <f t="shared" si="29"/>
        <v>9.52</v>
      </c>
    </row>
    <row r="204" spans="1:11" ht="15">
      <c r="A204" s="18" t="s">
        <v>1140</v>
      </c>
      <c r="B204" s="1">
        <v>3</v>
      </c>
      <c r="C204" s="1">
        <v>0.93</v>
      </c>
      <c r="D204" s="1"/>
      <c r="E204" s="1"/>
      <c r="F204" s="33">
        <f>(($C$6*$E$10*$C$8/$C$7*C204)*(1+$C$11+$C$12))*(1+$C$13+$E$15+$C$16)*(1+$C$17)+($C$6*$C$21/$C$7*C204)</f>
        <v>4.80091820065664</v>
      </c>
      <c r="G204" s="58">
        <f>F204*$C$18</f>
        <v>1.660157513787066</v>
      </c>
      <c r="H204" s="58">
        <f>F204*$C$19</f>
        <v>1.8161873553084071</v>
      </c>
      <c r="I204" s="33">
        <f t="shared" si="27"/>
        <v>0.346959765865627</v>
      </c>
      <c r="J204" s="33">
        <f t="shared" si="28"/>
        <v>2.587266850685322</v>
      </c>
      <c r="K204" s="5">
        <f t="shared" si="29"/>
        <v>11.21</v>
      </c>
    </row>
    <row r="205" spans="1:11" ht="15">
      <c r="A205" s="1" t="s">
        <v>1200</v>
      </c>
      <c r="B205" s="1" t="s">
        <v>1201</v>
      </c>
      <c r="C205" s="1">
        <v>0.22</v>
      </c>
      <c r="D205" s="55" t="s">
        <v>911</v>
      </c>
      <c r="E205" s="1">
        <v>4</v>
      </c>
      <c r="F205" s="33">
        <f>(($C$6*$E$10*$C$8/$C$7*C205)*(1+$C$11+$C$12))*(1+$C$13+$E$15+$C$16)*(1+$C$17)+($C$6*$C$21/$C$7*C205)</f>
        <v>1.135701079725227</v>
      </c>
      <c r="G205" s="58">
        <f>F205*$C$18</f>
        <v>0.39272543336898347</v>
      </c>
      <c r="H205" s="58">
        <f>F205*$C$19</f>
        <v>0.4296357184600534</v>
      </c>
      <c r="I205" s="33">
        <f t="shared" si="27"/>
        <v>0.08207650375315909</v>
      </c>
      <c r="J205" s="33">
        <f t="shared" si="28"/>
        <v>0.6120416205922268</v>
      </c>
      <c r="K205" s="5">
        <f t="shared" si="29"/>
        <v>2.65</v>
      </c>
    </row>
    <row r="206" spans="1:11" ht="15">
      <c r="A206" s="19" t="s">
        <v>1202</v>
      </c>
      <c r="B206" s="1" t="s">
        <v>1205</v>
      </c>
      <c r="C206" s="1"/>
      <c r="D206" s="55" t="s">
        <v>911</v>
      </c>
      <c r="E206" s="1">
        <v>4</v>
      </c>
      <c r="F206" s="2"/>
      <c r="G206" s="2"/>
      <c r="H206" s="29"/>
      <c r="I206" s="33"/>
      <c r="J206" s="33">
        <f t="shared" si="28"/>
        <v>0</v>
      </c>
      <c r="K206" s="5">
        <f t="shared" si="29"/>
        <v>0</v>
      </c>
    </row>
    <row r="207" spans="1:11" ht="15">
      <c r="A207" s="20" t="s">
        <v>1203</v>
      </c>
      <c r="B207" s="1">
        <v>1</v>
      </c>
      <c r="C207" s="1">
        <v>0.71</v>
      </c>
      <c r="D207" s="1"/>
      <c r="E207" s="1"/>
      <c r="F207" s="33">
        <f>(($C$6*$E$10*$C$8/$C$7*C207)*(1+$C$11+$C$12))*(1+$C$13+$E$15+$C$16)*(1+$C$17)+($C$6*$C$21/$C$7*C207)</f>
        <v>3.665217120931414</v>
      </c>
      <c r="G207" s="58">
        <f>F207*$C$18</f>
        <v>1.267432080418083</v>
      </c>
      <c r="H207" s="58">
        <f>F207*$C$19</f>
        <v>1.386551636848354</v>
      </c>
      <c r="I207" s="33">
        <f t="shared" si="27"/>
        <v>0.264883262112468</v>
      </c>
      <c r="J207" s="33">
        <f t="shared" si="28"/>
        <v>1.9752252300930957</v>
      </c>
      <c r="K207" s="5">
        <f t="shared" si="29"/>
        <v>8.56</v>
      </c>
    </row>
    <row r="208" spans="1:11" ht="15">
      <c r="A208" s="20" t="s">
        <v>1204</v>
      </c>
      <c r="B208" s="1">
        <v>2</v>
      </c>
      <c r="C208" s="1">
        <v>0.74</v>
      </c>
      <c r="D208" s="1"/>
      <c r="E208" s="1"/>
      <c r="F208" s="33">
        <f>(($C$6*$E$10*$C$8/$C$7*C208)*(1+$C$11+$C$12))*(1+$C$13+$E$15+$C$16)*(1+$C$17)+($C$6*$C$21/$C$7*C208)</f>
        <v>3.8200854499848536</v>
      </c>
      <c r="G208" s="58">
        <f>F208*$C$18</f>
        <v>1.3209855486047624</v>
      </c>
      <c r="H208" s="58">
        <f>F208*$C$19</f>
        <v>1.4451383257292703</v>
      </c>
      <c r="I208" s="33">
        <f t="shared" si="27"/>
        <v>0.27607551262426233</v>
      </c>
      <c r="J208" s="33">
        <f t="shared" si="28"/>
        <v>2.0586854510829444</v>
      </c>
      <c r="K208" s="5">
        <f t="shared" si="29"/>
        <v>8.92</v>
      </c>
    </row>
    <row r="209" spans="1:11" ht="15">
      <c r="A209" s="60" t="s">
        <v>1149</v>
      </c>
      <c r="B209" s="1">
        <v>3</v>
      </c>
      <c r="C209" s="1">
        <v>0.78</v>
      </c>
      <c r="D209" s="1"/>
      <c r="E209" s="1"/>
      <c r="F209" s="33">
        <f>(($C$6*$E$10*$C$8/$C$7*C209)*(1+$C$11+$C$12))*(1+$C$13+$E$15+$C$16)*(1+$C$17)+($C$6*$C$21/$C$7*C209)</f>
        <v>4.026576555389441</v>
      </c>
      <c r="G209" s="58">
        <f>F209*$C$18</f>
        <v>1.3923901728536685</v>
      </c>
      <c r="H209" s="58">
        <f>F209*$C$19</f>
        <v>1.5232539109038254</v>
      </c>
      <c r="I209" s="33">
        <f t="shared" si="27"/>
        <v>0.290998513306655</v>
      </c>
      <c r="J209" s="33">
        <f t="shared" si="28"/>
        <v>2.169965745736077</v>
      </c>
      <c r="K209" s="5">
        <f t="shared" si="29"/>
        <v>9.4</v>
      </c>
    </row>
    <row r="210" spans="1:11" ht="15">
      <c r="A210" s="20" t="s">
        <v>1150</v>
      </c>
      <c r="B210" s="1">
        <v>4</v>
      </c>
      <c r="C210" s="1">
        <v>0.82</v>
      </c>
      <c r="D210" s="1"/>
      <c r="E210" s="1"/>
      <c r="F210" s="33">
        <f>(($C$6*$E$10*$C$8/$C$7*C210)*(1+$C$11+$C$12))*(1+$C$13+$E$15+$C$16)*(1+$C$17)+($C$6*$C$21/$C$7*C210)</f>
        <v>4.233067660794027</v>
      </c>
      <c r="G210" s="58">
        <f>F210*$C$18</f>
        <v>1.4637947971025744</v>
      </c>
      <c r="H210" s="58">
        <f>F210*$C$19</f>
        <v>1.6013694960783804</v>
      </c>
      <c r="I210" s="33">
        <f t="shared" si="27"/>
        <v>0.30592151398904743</v>
      </c>
      <c r="J210" s="33">
        <f t="shared" si="28"/>
        <v>2.2812460403892083</v>
      </c>
      <c r="K210" s="5">
        <f t="shared" si="29"/>
        <v>9.89</v>
      </c>
    </row>
    <row r="211" spans="1:11" ht="15">
      <c r="A211" s="18" t="s">
        <v>1139</v>
      </c>
      <c r="B211" s="1">
        <v>5</v>
      </c>
      <c r="C211" s="1">
        <v>0.86</v>
      </c>
      <c r="D211" s="1"/>
      <c r="E211" s="1"/>
      <c r="F211" s="33">
        <f>(($C$6*$E$10*$C$8/$C$7*C211)*(1+$C$11+$C$12))*(1+$C$13+$E$15+$C$16)*(1+$C$17)+($C$6*$C$21/$C$7*C211)</f>
        <v>4.439558766198613</v>
      </c>
      <c r="G211" s="58">
        <f>F211*$C$18</f>
        <v>1.5351994213514804</v>
      </c>
      <c r="H211" s="58">
        <f>F211*$C$19</f>
        <v>1.6794850812529354</v>
      </c>
      <c r="I211" s="33">
        <f t="shared" si="27"/>
        <v>0.32084451467144</v>
      </c>
      <c r="J211" s="33">
        <f t="shared" si="28"/>
        <v>2.3925263350423407</v>
      </c>
      <c r="K211" s="5">
        <f t="shared" si="29"/>
        <v>10.37</v>
      </c>
    </row>
    <row r="212" spans="1:11" ht="15">
      <c r="A212" s="1" t="s">
        <v>1585</v>
      </c>
      <c r="B212" s="1" t="s">
        <v>1586</v>
      </c>
      <c r="C212" s="1"/>
      <c r="D212" s="1"/>
      <c r="E212" s="1"/>
      <c r="F212" s="2"/>
      <c r="G212" s="2"/>
      <c r="H212" s="29"/>
      <c r="I212" s="33"/>
      <c r="J212" s="33">
        <f t="shared" si="28"/>
        <v>0</v>
      </c>
      <c r="K212" s="5">
        <f t="shared" si="29"/>
        <v>0</v>
      </c>
    </row>
    <row r="213" spans="1:11" ht="15">
      <c r="A213" s="1" t="s">
        <v>1587</v>
      </c>
      <c r="B213" s="1">
        <v>122.1</v>
      </c>
      <c r="C213" s="1">
        <v>1.63</v>
      </c>
      <c r="D213" s="55" t="s">
        <v>911</v>
      </c>
      <c r="E213" s="1">
        <v>4</v>
      </c>
      <c r="F213" s="33">
        <f>(($C$6*$E$10*$C$8/$C$7*C213)*(1+$C$11+$C$12))*(1+$C$13+$E$15+$C$16)*(1+$C$17)+($C$6*$C$21/$C$7*C213)</f>
        <v>8.414512545236907</v>
      </c>
      <c r="G213" s="58">
        <f>F213*$C$18</f>
        <v>2.9097384381429223</v>
      </c>
      <c r="H213" s="58">
        <f>F213*$C$19</f>
        <v>3.1832100958631218</v>
      </c>
      <c r="I213" s="33">
        <f t="shared" si="27"/>
        <v>0.6081122778074968</v>
      </c>
      <c r="J213" s="33">
        <f t="shared" si="28"/>
        <v>4.534672007115134</v>
      </c>
      <c r="K213" s="5">
        <f t="shared" si="29"/>
        <v>19.65</v>
      </c>
    </row>
    <row r="214" spans="1:11" ht="15">
      <c r="A214" s="1" t="s">
        <v>1588</v>
      </c>
      <c r="B214" s="1">
        <v>122.2</v>
      </c>
      <c r="C214" s="1">
        <v>1.85</v>
      </c>
      <c r="D214" s="55" t="s">
        <v>911</v>
      </c>
      <c r="E214" s="1">
        <v>4</v>
      </c>
      <c r="F214" s="33">
        <f>(($C$6*$E$10*$C$8/$C$7*C214)*(1+$C$11+$C$12))*(1+$C$13+$E$15+$C$16)*(1+$C$17)+($C$6*$C$21/$C$7*C214)</f>
        <v>9.550213624962135</v>
      </c>
      <c r="G214" s="58">
        <f>F214*$C$18</f>
        <v>3.302463871511906</v>
      </c>
      <c r="H214" s="58">
        <f>F214*$C$19</f>
        <v>3.6128458143231756</v>
      </c>
      <c r="I214" s="33">
        <f t="shared" si="27"/>
        <v>0.690188781560656</v>
      </c>
      <c r="J214" s="33">
        <f t="shared" si="28"/>
        <v>5.146713627707362</v>
      </c>
      <c r="K214" s="5">
        <f t="shared" si="29"/>
        <v>22.3</v>
      </c>
    </row>
    <row r="215" spans="1:11" ht="15">
      <c r="A215" s="1" t="s">
        <v>1589</v>
      </c>
      <c r="B215" s="1">
        <v>122.3</v>
      </c>
      <c r="C215" s="1">
        <v>2.15</v>
      </c>
      <c r="D215" s="55" t="s">
        <v>911</v>
      </c>
      <c r="E215" s="1">
        <v>4</v>
      </c>
      <c r="F215" s="33">
        <f>(($C$6*$E$10*$C$8/$C$7*C215)*(1+$C$11+$C$12))*(1+$C$13+$E$15+$C$16)*(1+$C$17)+($C$6*$C$21/$C$7*C215)</f>
        <v>11.098896915496535</v>
      </c>
      <c r="G215" s="58">
        <f>F215*$C$18</f>
        <v>3.8379985533787018</v>
      </c>
      <c r="H215" s="58">
        <f>F215*$C$19</f>
        <v>4.1987127031323395</v>
      </c>
      <c r="I215" s="33">
        <f t="shared" si="27"/>
        <v>0.8021112866786002</v>
      </c>
      <c r="J215" s="33">
        <f t="shared" si="28"/>
        <v>5.981315837605853</v>
      </c>
      <c r="K215" s="5">
        <f t="shared" si="29"/>
        <v>25.92</v>
      </c>
    </row>
    <row r="216" spans="1:11" ht="15">
      <c r="A216" s="1" t="s">
        <v>1590</v>
      </c>
      <c r="B216" s="1" t="s">
        <v>1591</v>
      </c>
      <c r="C216" s="1"/>
      <c r="D216" s="1"/>
      <c r="E216" s="1"/>
      <c r="F216" s="2"/>
      <c r="G216" s="2"/>
      <c r="H216" s="29"/>
      <c r="I216" s="33"/>
      <c r="J216" s="33">
        <f t="shared" si="28"/>
        <v>0</v>
      </c>
      <c r="K216" s="5">
        <f t="shared" si="29"/>
        <v>0</v>
      </c>
    </row>
    <row r="217" spans="1:11" ht="15">
      <c r="A217" s="1" t="s">
        <v>1592</v>
      </c>
      <c r="B217" s="1">
        <v>123.1</v>
      </c>
      <c r="C217" s="1">
        <v>1.55</v>
      </c>
      <c r="D217" s="55" t="s">
        <v>911</v>
      </c>
      <c r="E217" s="1">
        <v>4</v>
      </c>
      <c r="F217" s="33">
        <f aca="true" t="shared" si="36" ref="F217:F223">(($C$6*$E$10*$C$8/$C$7*C217)*(1+$C$11+$C$12))*(1+$C$13+$E$15+$C$16)*(1+$C$17)+($C$6*$C$21/$C$7*C217)</f>
        <v>8.001530334427732</v>
      </c>
      <c r="G217" s="58">
        <f aca="true" t="shared" si="37" ref="G217:G223">F217*$C$18</f>
        <v>2.76692918964511</v>
      </c>
      <c r="H217" s="58">
        <f aca="true" t="shared" si="38" ref="H217:H223">F217*$C$19</f>
        <v>3.0269789255140114</v>
      </c>
      <c r="I217" s="33">
        <f aca="true" t="shared" si="39" ref="I217:I280">(F217+G217)*C$22</f>
        <v>0.5782662764427116</v>
      </c>
      <c r="J217" s="33">
        <f aca="true" t="shared" si="40" ref="J217:J280">(F217+G217+H217+I217)*$C$20</f>
        <v>4.312111417808869</v>
      </c>
      <c r="K217" s="5">
        <f aca="true" t="shared" si="41" ref="K217:K280">ROUND((F217+G217+H217+I217+J217),2)</f>
        <v>18.69</v>
      </c>
    </row>
    <row r="218" spans="1:11" ht="15">
      <c r="A218" s="61" t="s">
        <v>1594</v>
      </c>
      <c r="B218" s="1">
        <v>123.2</v>
      </c>
      <c r="C218" s="1">
        <v>1.77</v>
      </c>
      <c r="D218" s="55" t="s">
        <v>911</v>
      </c>
      <c r="E218" s="1">
        <v>4</v>
      </c>
      <c r="F218" s="33">
        <f t="shared" si="36"/>
        <v>9.13723141415296</v>
      </c>
      <c r="G218" s="58">
        <f t="shared" si="37"/>
        <v>3.159654623014094</v>
      </c>
      <c r="H218" s="58">
        <f t="shared" si="38"/>
        <v>3.4566146439740653</v>
      </c>
      <c r="I218" s="33">
        <f t="shared" si="39"/>
        <v>0.6603427801958708</v>
      </c>
      <c r="J218" s="33">
        <f t="shared" si="40"/>
        <v>4.924153038401097</v>
      </c>
      <c r="K218" s="5">
        <f t="shared" si="41"/>
        <v>21.34</v>
      </c>
    </row>
    <row r="219" spans="1:11" ht="15">
      <c r="A219" s="1" t="s">
        <v>1593</v>
      </c>
      <c r="B219" s="1">
        <v>123.3</v>
      </c>
      <c r="C219" s="1">
        <v>2.07</v>
      </c>
      <c r="D219" s="55" t="s">
        <v>911</v>
      </c>
      <c r="E219" s="1">
        <v>4</v>
      </c>
      <c r="F219" s="33">
        <f t="shared" si="36"/>
        <v>10.68591470468736</v>
      </c>
      <c r="G219" s="58">
        <f t="shared" si="37"/>
        <v>3.695189304880889</v>
      </c>
      <c r="H219" s="58">
        <f t="shared" si="38"/>
        <v>4.042481532783229</v>
      </c>
      <c r="I219" s="33">
        <f t="shared" si="39"/>
        <v>0.7722652853138149</v>
      </c>
      <c r="J219" s="33">
        <f t="shared" si="40"/>
        <v>5.758755248299588</v>
      </c>
      <c r="K219" s="5">
        <f t="shared" si="41"/>
        <v>24.95</v>
      </c>
    </row>
    <row r="220" spans="1:11" ht="15">
      <c r="A220" s="1" t="s">
        <v>1595</v>
      </c>
      <c r="B220" s="23" t="s">
        <v>1599</v>
      </c>
      <c r="C220" s="1">
        <v>0.17</v>
      </c>
      <c r="D220" s="55" t="s">
        <v>911</v>
      </c>
      <c r="E220" s="1">
        <v>4</v>
      </c>
      <c r="F220" s="33">
        <f t="shared" si="36"/>
        <v>0.8775871979694936</v>
      </c>
      <c r="G220" s="58">
        <f t="shared" si="37"/>
        <v>0.3034696530578509</v>
      </c>
      <c r="H220" s="58">
        <f t="shared" si="38"/>
        <v>0.33199123699185945</v>
      </c>
      <c r="I220" s="33">
        <f t="shared" si="39"/>
        <v>0.0634227529001684</v>
      </c>
      <c r="J220" s="33">
        <f t="shared" si="40"/>
        <v>0.47294125227581163</v>
      </c>
      <c r="K220" s="5">
        <f t="shared" si="41"/>
        <v>2.05</v>
      </c>
    </row>
    <row r="221" spans="1:11" ht="15">
      <c r="A221" s="1" t="s">
        <v>1596</v>
      </c>
      <c r="B221" s="1">
        <v>124.2</v>
      </c>
      <c r="C221" s="1">
        <v>0.2</v>
      </c>
      <c r="D221" s="55" t="s">
        <v>911</v>
      </c>
      <c r="E221" s="1">
        <v>4</v>
      </c>
      <c r="F221" s="33">
        <f t="shared" si="36"/>
        <v>1.0324555270229336</v>
      </c>
      <c r="G221" s="58">
        <f t="shared" si="37"/>
        <v>0.35702312124453045</v>
      </c>
      <c r="H221" s="58">
        <f t="shared" si="38"/>
        <v>0.39057792587277584</v>
      </c>
      <c r="I221" s="33">
        <f t="shared" si="39"/>
        <v>0.07461500341196282</v>
      </c>
      <c r="J221" s="33">
        <f t="shared" si="40"/>
        <v>0.5564014732656608</v>
      </c>
      <c r="K221" s="5">
        <f t="shared" si="41"/>
        <v>2.41</v>
      </c>
    </row>
    <row r="222" spans="1:11" ht="15">
      <c r="A222" s="1" t="s">
        <v>1597</v>
      </c>
      <c r="B222" s="1">
        <v>124.3</v>
      </c>
      <c r="C222" s="1">
        <v>0.32</v>
      </c>
      <c r="D222" s="55" t="s">
        <v>911</v>
      </c>
      <c r="E222" s="1">
        <v>4</v>
      </c>
      <c r="F222" s="33">
        <f t="shared" si="36"/>
        <v>1.6519288432366936</v>
      </c>
      <c r="G222" s="58">
        <f t="shared" si="37"/>
        <v>0.5712369939912486</v>
      </c>
      <c r="H222" s="58">
        <f t="shared" si="38"/>
        <v>0.6249246813964412</v>
      </c>
      <c r="I222" s="33">
        <f t="shared" si="39"/>
        <v>0.1193840054591405</v>
      </c>
      <c r="J222" s="33">
        <f t="shared" si="40"/>
        <v>0.8902423572250572</v>
      </c>
      <c r="K222" s="5">
        <f t="shared" si="41"/>
        <v>3.86</v>
      </c>
    </row>
    <row r="223" spans="1:11" ht="15">
      <c r="A223" s="1" t="s">
        <v>1598</v>
      </c>
      <c r="B223" s="1">
        <v>124.4</v>
      </c>
      <c r="C223" s="1">
        <v>0.7</v>
      </c>
      <c r="D223" s="55" t="s">
        <v>911</v>
      </c>
      <c r="E223" s="1">
        <v>4</v>
      </c>
      <c r="F223" s="33">
        <f t="shared" si="36"/>
        <v>3.613594344580267</v>
      </c>
      <c r="G223" s="58">
        <f t="shared" si="37"/>
        <v>1.2495809243558562</v>
      </c>
      <c r="H223" s="58">
        <f t="shared" si="38"/>
        <v>1.367022740554715</v>
      </c>
      <c r="I223" s="33">
        <f t="shared" si="39"/>
        <v>0.2611525119418698</v>
      </c>
      <c r="J223" s="33">
        <f t="shared" si="40"/>
        <v>1.947405156429812</v>
      </c>
      <c r="K223" s="5">
        <f t="shared" si="41"/>
        <v>8.44</v>
      </c>
    </row>
    <row r="224" spans="1:11" ht="15">
      <c r="A224" s="1" t="s">
        <v>1600</v>
      </c>
      <c r="B224" s="1" t="s">
        <v>1612</v>
      </c>
      <c r="C224" s="1"/>
      <c r="D224" s="1"/>
      <c r="E224" s="1"/>
      <c r="F224" s="2"/>
      <c r="G224" s="2"/>
      <c r="H224" s="29"/>
      <c r="I224" s="33"/>
      <c r="J224" s="33">
        <f t="shared" si="40"/>
        <v>0</v>
      </c>
      <c r="K224" s="5">
        <f t="shared" si="41"/>
        <v>0</v>
      </c>
    </row>
    <row r="225" spans="1:11" ht="15">
      <c r="A225" s="1" t="s">
        <v>1601</v>
      </c>
      <c r="B225" s="1">
        <v>125.1</v>
      </c>
      <c r="C225" s="1">
        <v>0.121</v>
      </c>
      <c r="D225" s="55" t="s">
        <v>911</v>
      </c>
      <c r="E225" s="1">
        <v>2</v>
      </c>
      <c r="F225" s="33">
        <f>(($C$6*$C$10*$C$8/$C$7*C225)*(1+$C$11+$C$12))*(1+$C$13+$C$15+$C$16)*(1+$C$17)+($C$6*$C$21/$C$7*C225)</f>
        <v>0.4026249762123307</v>
      </c>
      <c r="G225" s="58">
        <f>F225*$C$18</f>
        <v>0.13922771677422394</v>
      </c>
      <c r="H225" s="58">
        <f>F225*$C$19</f>
        <v>0.15231302850112471</v>
      </c>
      <c r="I225" s="33">
        <f t="shared" si="39"/>
        <v>0.02909748961337798</v>
      </c>
      <c r="J225" s="33">
        <f t="shared" si="40"/>
        <v>0.2169789633303172</v>
      </c>
      <c r="K225" s="5">
        <f t="shared" si="41"/>
        <v>0.94</v>
      </c>
    </row>
    <row r="226" spans="1:11" ht="15">
      <c r="A226" s="1" t="s">
        <v>1602</v>
      </c>
      <c r="B226" s="1">
        <v>125.2</v>
      </c>
      <c r="C226" s="1">
        <v>0.126</v>
      </c>
      <c r="D226" s="55" t="s">
        <v>911</v>
      </c>
      <c r="E226" s="1">
        <v>2</v>
      </c>
      <c r="F226" s="33">
        <f>(($C$6*$C$10*$C$8/$C$7*C226)*(1+$C$11+$C$12))*(1+$C$13+$C$15+$C$16)*(1+$C$17)+($C$6*$C$21/$C$7*C226)</f>
        <v>0.419262371923584</v>
      </c>
      <c r="G226" s="58">
        <f>F226*$C$18</f>
        <v>0.14498092821117534</v>
      </c>
      <c r="H226" s="58">
        <f>F226*$C$19</f>
        <v>0.15860695529869184</v>
      </c>
      <c r="I226" s="33">
        <f t="shared" si="39"/>
        <v>0.030299865217236575</v>
      </c>
      <c r="J226" s="33">
        <f t="shared" si="40"/>
        <v>0.2259450361952063</v>
      </c>
      <c r="K226" s="5">
        <f t="shared" si="41"/>
        <v>0.98</v>
      </c>
    </row>
    <row r="227" spans="1:11" ht="15">
      <c r="A227" s="1" t="s">
        <v>1603</v>
      </c>
      <c r="B227" s="1">
        <v>125.3</v>
      </c>
      <c r="C227" s="1">
        <v>0.137</v>
      </c>
      <c r="D227" s="55" t="s">
        <v>911</v>
      </c>
      <c r="E227" s="1">
        <v>2</v>
      </c>
      <c r="F227" s="33">
        <f>(($C$6*$C$10*$C$8/$C$7*C227)*(1+$C$11+$C$12))*(1+$C$13+$C$15+$C$16)*(1+$C$17)+($C$6*$C$21/$C$7*C227)</f>
        <v>0.4558646424883414</v>
      </c>
      <c r="G227" s="58">
        <f>F227*$C$18</f>
        <v>0.15763799337246845</v>
      </c>
      <c r="H227" s="58">
        <f>F227*$C$19</f>
        <v>0.17245359425333956</v>
      </c>
      <c r="I227" s="33">
        <f t="shared" si="39"/>
        <v>0.03294509154572549</v>
      </c>
      <c r="J227" s="33">
        <f t="shared" si="40"/>
        <v>0.24567039649796243</v>
      </c>
      <c r="K227" s="5">
        <f t="shared" si="41"/>
        <v>1.06</v>
      </c>
    </row>
    <row r="228" spans="1:11" ht="15">
      <c r="A228" s="1" t="s">
        <v>1604</v>
      </c>
      <c r="B228" s="1" t="s">
        <v>1605</v>
      </c>
      <c r="C228" s="1"/>
      <c r="D228" s="1"/>
      <c r="E228" s="1"/>
      <c r="F228" s="2"/>
      <c r="G228" s="2"/>
      <c r="H228" s="29"/>
      <c r="I228" s="33"/>
      <c r="J228" s="33">
        <f t="shared" si="40"/>
        <v>0</v>
      </c>
      <c r="K228" s="5">
        <f t="shared" si="41"/>
        <v>0</v>
      </c>
    </row>
    <row r="229" spans="1:11" ht="15">
      <c r="A229" s="1" t="s">
        <v>1601</v>
      </c>
      <c r="B229" s="1">
        <v>126.1</v>
      </c>
      <c r="C229" s="1">
        <v>0.054</v>
      </c>
      <c r="D229" s="55" t="s">
        <v>911</v>
      </c>
      <c r="E229" s="1">
        <v>2</v>
      </c>
      <c r="F229" s="33">
        <f>(($C$6*$C$10*$C$8/$C$7*C229)*(1+$C$11+$C$12))*(1+$C$13+$C$15+$C$16)*(1+$C$17)+($C$6*$C$21/$C$7*C229)</f>
        <v>0.17968387368153602</v>
      </c>
      <c r="G229" s="58">
        <f>F229*$C$18</f>
        <v>0.062134683519075154</v>
      </c>
      <c r="H229" s="58">
        <f>F229*$C$19</f>
        <v>0.06797440941372508</v>
      </c>
      <c r="I229" s="33">
        <f t="shared" si="39"/>
        <v>0.01298565652167282</v>
      </c>
      <c r="J229" s="33">
        <f t="shared" si="40"/>
        <v>0.09683358694080273</v>
      </c>
      <c r="K229" s="5">
        <f t="shared" si="41"/>
        <v>0.42</v>
      </c>
    </row>
    <row r="230" spans="1:11" ht="15">
      <c r="A230" s="1" t="s">
        <v>1602</v>
      </c>
      <c r="B230" s="1">
        <v>126.2</v>
      </c>
      <c r="C230" s="1">
        <v>0.059</v>
      </c>
      <c r="D230" s="55" t="s">
        <v>911</v>
      </c>
      <c r="E230" s="1">
        <v>2</v>
      </c>
      <c r="F230" s="33">
        <f>(($C$6*$C$10*$C$8/$C$7*C230)*(1+$C$11+$C$12))*(1+$C$13+$C$15+$C$16)*(1+$C$17)+($C$6*$C$21/$C$7*C230)</f>
        <v>0.19632126939278932</v>
      </c>
      <c r="G230" s="58">
        <f>F230*$C$18</f>
        <v>0.06788789495602654</v>
      </c>
      <c r="H230" s="58">
        <f>F230*$C$19</f>
        <v>0.07426833621129221</v>
      </c>
      <c r="I230" s="33">
        <f t="shared" si="39"/>
        <v>0.014188032125531411</v>
      </c>
      <c r="J230" s="33">
        <f t="shared" si="40"/>
        <v>0.10579965980569185</v>
      </c>
      <c r="K230" s="5">
        <f t="shared" si="41"/>
        <v>0.46</v>
      </c>
    </row>
    <row r="231" spans="1:11" ht="15">
      <c r="A231" s="1" t="s">
        <v>1603</v>
      </c>
      <c r="B231" s="1">
        <v>126.3</v>
      </c>
      <c r="C231" s="1">
        <v>0.07</v>
      </c>
      <c r="D231" s="55" t="s">
        <v>911</v>
      </c>
      <c r="E231" s="1">
        <v>2</v>
      </c>
      <c r="F231" s="33">
        <f>(($C$6*$C$10*$C$8/$C$7*C231)*(1+$C$11+$C$12))*(1+$C$13+$C$15+$C$16)*(1+$C$17)+($C$6*$C$21/$C$7*C231)</f>
        <v>0.23292353995754672</v>
      </c>
      <c r="G231" s="58">
        <f>F231*$C$18</f>
        <v>0.08054496011731965</v>
      </c>
      <c r="H231" s="58">
        <f>F231*$C$19</f>
        <v>0.08811497516593993</v>
      </c>
      <c r="I231" s="33">
        <f t="shared" si="39"/>
        <v>0.016833258454020325</v>
      </c>
      <c r="J231" s="33">
        <f t="shared" si="40"/>
        <v>0.125525020108448</v>
      </c>
      <c r="K231" s="5">
        <f t="shared" si="41"/>
        <v>0.54</v>
      </c>
    </row>
    <row r="232" spans="1:11" ht="15">
      <c r="A232" s="1" t="s">
        <v>1606</v>
      </c>
      <c r="B232" s="1" t="s">
        <v>1607</v>
      </c>
      <c r="C232" s="1"/>
      <c r="D232" s="1"/>
      <c r="E232" s="1"/>
      <c r="F232" s="2"/>
      <c r="G232" s="2"/>
      <c r="H232" s="29"/>
      <c r="I232" s="33">
        <f t="shared" si="39"/>
        <v>0</v>
      </c>
      <c r="J232" s="33">
        <f t="shared" si="40"/>
        <v>0</v>
      </c>
      <c r="K232" s="5">
        <f t="shared" si="41"/>
        <v>0</v>
      </c>
    </row>
    <row r="233" spans="1:11" ht="15">
      <c r="A233" s="1" t="s">
        <v>1608</v>
      </c>
      <c r="B233" s="1">
        <v>127.1</v>
      </c>
      <c r="C233" s="1">
        <v>0.73</v>
      </c>
      <c r="D233" s="46" t="s">
        <v>1168</v>
      </c>
      <c r="E233" s="1">
        <v>4</v>
      </c>
      <c r="F233" s="33">
        <f>(($C$6*$E$10*$C$8/$C$7*C233)*(1+$C$11+$C$12))*(1+$C$13+$E$15+$C$16)*(1+$C$17)+($C$6*$C$21/$C$7*C233)</f>
        <v>3.7684626736337066</v>
      </c>
      <c r="G233" s="58">
        <f>F233*$C$18</f>
        <v>1.3031343925425358</v>
      </c>
      <c r="H233" s="58">
        <f>F233*$C$19</f>
        <v>1.4256094294356312</v>
      </c>
      <c r="I233" s="33">
        <f t="shared" si="39"/>
        <v>0.2723447624536642</v>
      </c>
      <c r="J233" s="33">
        <f t="shared" si="40"/>
        <v>2.030865377419661</v>
      </c>
      <c r="K233" s="5">
        <f t="shared" si="41"/>
        <v>8.8</v>
      </c>
    </row>
    <row r="234" spans="1:11" ht="15">
      <c r="A234" s="1" t="s">
        <v>1609</v>
      </c>
      <c r="B234" s="1">
        <v>127.2</v>
      </c>
      <c r="C234" s="1">
        <v>0.87</v>
      </c>
      <c r="D234" s="46" t="s">
        <v>1168</v>
      </c>
      <c r="E234" s="1">
        <v>4</v>
      </c>
      <c r="F234" s="33">
        <f>(($C$6*$E$10*$C$8/$C$7*C234)*(1+$C$11+$C$12))*(1+$C$13+$E$15+$C$16)*(1+$C$17)+($C$6*$C$21/$C$7*C234)</f>
        <v>4.49118154254976</v>
      </c>
      <c r="G234" s="58">
        <f>F234*$C$18</f>
        <v>1.553050577413707</v>
      </c>
      <c r="H234" s="58">
        <f>F234*$C$19</f>
        <v>1.6990139775465742</v>
      </c>
      <c r="I234" s="33">
        <f t="shared" si="39"/>
        <v>0.32457526484203814</v>
      </c>
      <c r="J234" s="33">
        <f t="shared" si="40"/>
        <v>2.420346408705624</v>
      </c>
      <c r="K234" s="5">
        <f t="shared" si="41"/>
        <v>10.49</v>
      </c>
    </row>
    <row r="235" spans="1:11" ht="15">
      <c r="A235" s="1" t="s">
        <v>1610</v>
      </c>
      <c r="B235" s="1">
        <v>127.3</v>
      </c>
      <c r="C235" s="1">
        <v>1.1</v>
      </c>
      <c r="D235" s="46" t="s">
        <v>1168</v>
      </c>
      <c r="E235" s="1">
        <v>4</v>
      </c>
      <c r="F235" s="33">
        <f>(($C$6*$E$10*$C$8/$C$7*C235)*(1+$C$11+$C$12))*(1+$C$13+$E$15+$C$16)*(1+$C$17)+($C$6*$C$21/$C$7*C235)</f>
        <v>5.678505398626135</v>
      </c>
      <c r="G235" s="58">
        <f>F235*$C$18</f>
        <v>1.9636271668449174</v>
      </c>
      <c r="H235" s="58">
        <f>F235*$C$19</f>
        <v>2.148178592300267</v>
      </c>
      <c r="I235" s="33">
        <f t="shared" si="39"/>
        <v>0.4103825187657955</v>
      </c>
      <c r="J235" s="33">
        <f t="shared" si="40"/>
        <v>3.0602081029611345</v>
      </c>
      <c r="K235" s="5">
        <f t="shared" si="41"/>
        <v>13.26</v>
      </c>
    </row>
    <row r="236" spans="1:11" ht="15">
      <c r="A236" s="1" t="s">
        <v>1611</v>
      </c>
      <c r="B236" s="1">
        <v>127.4</v>
      </c>
      <c r="C236" s="1">
        <v>1.4</v>
      </c>
      <c r="D236" s="46" t="s">
        <v>1168</v>
      </c>
      <c r="E236" s="1">
        <v>4</v>
      </c>
      <c r="F236" s="33">
        <f>(($C$6*$E$10*$C$8/$C$7*C236)*(1+$C$11+$C$12))*(1+$C$13+$E$15+$C$16)*(1+$C$17)+($C$6*$C$21/$C$7*C236)</f>
        <v>7.227188689160534</v>
      </c>
      <c r="G236" s="58">
        <f>F236*$C$18</f>
        <v>2.4991618487117124</v>
      </c>
      <c r="H236" s="58">
        <f>F236*$C$19</f>
        <v>2.73404548110943</v>
      </c>
      <c r="I236" s="33">
        <f t="shared" si="39"/>
        <v>0.5223050238837396</v>
      </c>
      <c r="J236" s="33">
        <f t="shared" si="40"/>
        <v>3.894810312859624</v>
      </c>
      <c r="K236" s="5">
        <f t="shared" si="41"/>
        <v>16.88</v>
      </c>
    </row>
    <row r="237" spans="1:11" ht="28.5" customHeight="1">
      <c r="A237" s="2" t="s">
        <v>1613</v>
      </c>
      <c r="B237" s="1" t="s">
        <v>1614</v>
      </c>
      <c r="C237" s="1"/>
      <c r="D237" s="1"/>
      <c r="E237" s="1"/>
      <c r="F237" s="2"/>
      <c r="G237" s="2"/>
      <c r="H237" s="29"/>
      <c r="I237" s="33"/>
      <c r="J237" s="33"/>
      <c r="K237" s="5"/>
    </row>
    <row r="238" spans="1:11" ht="15">
      <c r="A238" s="1" t="s">
        <v>1615</v>
      </c>
      <c r="B238" s="1">
        <v>128.1</v>
      </c>
      <c r="C238" s="1">
        <v>3.23</v>
      </c>
      <c r="D238" s="46" t="s">
        <v>1168</v>
      </c>
      <c r="E238" s="1">
        <v>4</v>
      </c>
      <c r="F238" s="33">
        <f aca="true" t="shared" si="42" ref="F238:F243">(($C$6*$E$10*$C$8/$C$7*C238)*(1+$C$11+$C$12))*(1+$C$13+$E$15+$C$16)*(1+$C$17)+($C$6*$C$21/$C$7*C238)</f>
        <v>16.674156761420374</v>
      </c>
      <c r="G238" s="58">
        <f aca="true" t="shared" si="43" ref="G238:G243">F238*$C$18</f>
        <v>5.765923408099165</v>
      </c>
      <c r="H238" s="58">
        <f aca="true" t="shared" si="44" ref="H238:H243">F238*$C$19</f>
        <v>6.307833502845328</v>
      </c>
      <c r="I238" s="33">
        <f t="shared" si="39"/>
        <v>1.2050323051031993</v>
      </c>
      <c r="J238" s="33">
        <f t="shared" si="40"/>
        <v>8.985883793240419</v>
      </c>
      <c r="K238" s="5">
        <f t="shared" si="41"/>
        <v>38.94</v>
      </c>
    </row>
    <row r="239" spans="1:11" ht="15">
      <c r="A239" s="1" t="s">
        <v>1616</v>
      </c>
      <c r="B239" s="1">
        <v>128.2</v>
      </c>
      <c r="C239" s="1">
        <v>3.28</v>
      </c>
      <c r="D239" s="46" t="s">
        <v>1168</v>
      </c>
      <c r="E239" s="1">
        <v>4</v>
      </c>
      <c r="F239" s="33">
        <f t="shared" si="42"/>
        <v>16.932270643176107</v>
      </c>
      <c r="G239" s="58">
        <f t="shared" si="43"/>
        <v>5.855179188410298</v>
      </c>
      <c r="H239" s="58">
        <f t="shared" si="44"/>
        <v>6.405477984313522</v>
      </c>
      <c r="I239" s="33">
        <f t="shared" si="39"/>
        <v>1.2236860559561897</v>
      </c>
      <c r="J239" s="33">
        <f t="shared" si="40"/>
        <v>9.124984161556833</v>
      </c>
      <c r="K239" s="5">
        <f t="shared" si="41"/>
        <v>39.54</v>
      </c>
    </row>
    <row r="240" spans="1:11" ht="15">
      <c r="A240" s="1" t="s">
        <v>1617</v>
      </c>
      <c r="B240" s="1">
        <v>128.3</v>
      </c>
      <c r="C240" s="1">
        <v>3.41</v>
      </c>
      <c r="D240" s="46" t="s">
        <v>1168</v>
      </c>
      <c r="E240" s="1">
        <v>4</v>
      </c>
      <c r="F240" s="33">
        <f t="shared" si="42"/>
        <v>17.603366735741012</v>
      </c>
      <c r="G240" s="58">
        <f t="shared" si="43"/>
        <v>6.087244217219242</v>
      </c>
      <c r="H240" s="58">
        <f t="shared" si="44"/>
        <v>6.659353636130826</v>
      </c>
      <c r="I240" s="33">
        <f t="shared" si="39"/>
        <v>1.2721858081739656</v>
      </c>
      <c r="J240" s="33">
        <f t="shared" si="40"/>
        <v>9.486645119179514</v>
      </c>
      <c r="K240" s="5">
        <f t="shared" si="41"/>
        <v>41.11</v>
      </c>
    </row>
    <row r="241" spans="1:11" ht="15">
      <c r="A241" s="1" t="s">
        <v>1618</v>
      </c>
      <c r="B241" s="1">
        <v>128.4</v>
      </c>
      <c r="C241" s="1">
        <v>3.59</v>
      </c>
      <c r="D241" s="46" t="s">
        <v>1168</v>
      </c>
      <c r="E241" s="1">
        <v>4</v>
      </c>
      <c r="F241" s="33">
        <f t="shared" si="42"/>
        <v>18.532576710061658</v>
      </c>
      <c r="G241" s="58">
        <f t="shared" si="43"/>
        <v>6.408565026339321</v>
      </c>
      <c r="H241" s="58">
        <f t="shared" si="44"/>
        <v>7.0108737694163255</v>
      </c>
      <c r="I241" s="33">
        <f t="shared" si="39"/>
        <v>1.3393393112447325</v>
      </c>
      <c r="J241" s="33">
        <f t="shared" si="40"/>
        <v>9.98740644511861</v>
      </c>
      <c r="K241" s="5">
        <f t="shared" si="41"/>
        <v>43.28</v>
      </c>
    </row>
    <row r="242" spans="1:11" ht="15">
      <c r="A242" s="1" t="s">
        <v>1619</v>
      </c>
      <c r="B242" s="1">
        <v>128.5</v>
      </c>
      <c r="C242" s="1">
        <v>3.77</v>
      </c>
      <c r="D242" s="46" t="s">
        <v>1168</v>
      </c>
      <c r="E242" s="1">
        <v>4</v>
      </c>
      <c r="F242" s="33">
        <f t="shared" si="42"/>
        <v>19.461786684382293</v>
      </c>
      <c r="G242" s="58">
        <f t="shared" si="43"/>
        <v>6.729885835459397</v>
      </c>
      <c r="H242" s="58">
        <f t="shared" si="44"/>
        <v>7.362393902701822</v>
      </c>
      <c r="I242" s="33">
        <f t="shared" si="39"/>
        <v>1.4064928143154987</v>
      </c>
      <c r="J242" s="33">
        <f t="shared" si="40"/>
        <v>10.488167771057704</v>
      </c>
      <c r="K242" s="5">
        <f t="shared" si="41"/>
        <v>45.45</v>
      </c>
    </row>
    <row r="243" spans="1:11" ht="15">
      <c r="A243" s="1" t="s">
        <v>1620</v>
      </c>
      <c r="B243" s="1">
        <v>128.6</v>
      </c>
      <c r="C243" s="1">
        <v>3.96</v>
      </c>
      <c r="D243" s="46" t="s">
        <v>1168</v>
      </c>
      <c r="E243" s="1">
        <v>4</v>
      </c>
      <c r="F243" s="33">
        <f t="shared" si="42"/>
        <v>20.44261943505408</v>
      </c>
      <c r="G243" s="58">
        <f t="shared" si="43"/>
        <v>7.069057800641701</v>
      </c>
      <c r="H243" s="58">
        <f t="shared" si="44"/>
        <v>7.733442932280959</v>
      </c>
      <c r="I243" s="33">
        <f t="shared" si="39"/>
        <v>1.4773770675568634</v>
      </c>
      <c r="J243" s="33">
        <f t="shared" si="40"/>
        <v>11.016749170660082</v>
      </c>
      <c r="K243" s="5">
        <f t="shared" si="41"/>
        <v>47.74</v>
      </c>
    </row>
    <row r="244" spans="1:11" ht="15">
      <c r="A244" s="1" t="s">
        <v>1621</v>
      </c>
      <c r="B244" s="1" t="s">
        <v>1622</v>
      </c>
      <c r="C244" s="1"/>
      <c r="D244" s="1"/>
      <c r="E244" s="1"/>
      <c r="F244" s="1"/>
      <c r="G244" s="1"/>
      <c r="H244" s="1"/>
      <c r="I244" s="33">
        <f t="shared" si="39"/>
        <v>0</v>
      </c>
      <c r="J244" s="33">
        <f t="shared" si="40"/>
        <v>0</v>
      </c>
      <c r="K244" s="5">
        <f t="shared" si="41"/>
        <v>0</v>
      </c>
    </row>
    <row r="245" spans="1:11" ht="15">
      <c r="A245" s="1" t="s">
        <v>1623</v>
      </c>
      <c r="B245" s="1">
        <v>129.1</v>
      </c>
      <c r="C245" s="1">
        <v>3.74</v>
      </c>
      <c r="D245" s="46" t="s">
        <v>1168</v>
      </c>
      <c r="E245" s="1">
        <v>4</v>
      </c>
      <c r="F245" s="33">
        <f>(($C$6*$E$10*$C$8/$C$7*C245)*(1+$C$11+$C$12))*(1+$C$13+$E$15+$C$16)*(1+$C$17)+($C$6*$C$21/$C$7*C245)</f>
        <v>19.306918355328857</v>
      </c>
      <c r="G245" s="58">
        <f>F245*$C$18</f>
        <v>6.676332367272719</v>
      </c>
      <c r="H245" s="58">
        <f>F245*$C$19</f>
        <v>7.303807213820908</v>
      </c>
      <c r="I245" s="33">
        <f t="shared" si="39"/>
        <v>1.3953005638037046</v>
      </c>
      <c r="J245" s="33">
        <f t="shared" si="40"/>
        <v>10.404707550067856</v>
      </c>
      <c r="K245" s="5">
        <f t="shared" si="41"/>
        <v>45.09</v>
      </c>
    </row>
    <row r="246" spans="1:11" ht="15">
      <c r="A246" s="1" t="s">
        <v>1610</v>
      </c>
      <c r="B246" s="1">
        <v>129.2</v>
      </c>
      <c r="C246" s="1">
        <v>4.78</v>
      </c>
      <c r="D246" s="46" t="s">
        <v>1168</v>
      </c>
      <c r="E246" s="1">
        <v>4</v>
      </c>
      <c r="F246" s="33">
        <f>(($C$6*$E$10*$C$8/$C$7*C246)*(1+$C$11+$C$12))*(1+$C$13+$E$15+$C$16)*(1+$C$17)+($C$6*$C$21/$C$7*C246)</f>
        <v>24.675687095848108</v>
      </c>
      <c r="G246" s="58">
        <f>F246*$C$18</f>
        <v>8.532852597744276</v>
      </c>
      <c r="H246" s="58">
        <f>F246*$C$19</f>
        <v>9.33481242835934</v>
      </c>
      <c r="I246" s="33">
        <f t="shared" si="39"/>
        <v>1.783298581545911</v>
      </c>
      <c r="J246" s="33">
        <f t="shared" si="40"/>
        <v>13.297995211049292</v>
      </c>
      <c r="K246" s="5">
        <f t="shared" si="41"/>
        <v>57.62</v>
      </c>
    </row>
    <row r="247" spans="1:11" ht="15">
      <c r="A247" s="1" t="s">
        <v>1611</v>
      </c>
      <c r="B247" s="1">
        <v>129.3</v>
      </c>
      <c r="C247" s="1">
        <v>6.2</v>
      </c>
      <c r="D247" s="46" t="s">
        <v>1168</v>
      </c>
      <c r="E247" s="1">
        <v>4</v>
      </c>
      <c r="F247" s="33">
        <f>(($C$6*$E$10*$C$8/$C$7*C247)*(1+$C$11+$C$12))*(1+$C$13+$E$15+$C$16)*(1+$C$17)+($C$6*$C$21/$C$7*C247)</f>
        <v>32.00612133771093</v>
      </c>
      <c r="G247" s="58">
        <f>F247*$C$18</f>
        <v>11.06771675858044</v>
      </c>
      <c r="H247" s="58">
        <f>F247*$C$19</f>
        <v>12.107915702056046</v>
      </c>
      <c r="I247" s="33">
        <f t="shared" si="39"/>
        <v>2.3130651057708462</v>
      </c>
      <c r="J247" s="33">
        <f t="shared" si="40"/>
        <v>17.248445671235476</v>
      </c>
      <c r="K247" s="5">
        <f t="shared" si="41"/>
        <v>74.74</v>
      </c>
    </row>
    <row r="248" spans="1:11" ht="29.25" customHeight="1">
      <c r="A248" s="2" t="s">
        <v>1624</v>
      </c>
      <c r="B248" s="1" t="s">
        <v>1625</v>
      </c>
      <c r="C248" s="1"/>
      <c r="D248" s="1"/>
      <c r="E248" s="1"/>
      <c r="F248" s="1"/>
      <c r="G248" s="1"/>
      <c r="H248" s="1"/>
      <c r="I248" s="33"/>
      <c r="J248" s="33"/>
      <c r="K248" s="5"/>
    </row>
    <row r="249" spans="1:11" ht="15">
      <c r="A249" s="1" t="s">
        <v>1626</v>
      </c>
      <c r="B249" s="1">
        <v>130.1</v>
      </c>
      <c r="C249" s="1">
        <v>0.1</v>
      </c>
      <c r="D249" s="46" t="s">
        <v>1168</v>
      </c>
      <c r="E249" s="1">
        <v>4</v>
      </c>
      <c r="F249" s="33">
        <f>(($C$6*$E$10*$C$8/$C$7*C249)*(1+$C$11+$C$12))*(1+$C$13+$E$15+$C$16)*(1+$C$17)+($C$6*$C$21/$C$7*C249)</f>
        <v>0.5162277635114668</v>
      </c>
      <c r="G249" s="58">
        <f>F249*$C$18</f>
        <v>0.17851156062226523</v>
      </c>
      <c r="H249" s="58">
        <f>F249*$C$19</f>
        <v>0.19528896293638792</v>
      </c>
      <c r="I249" s="33">
        <f t="shared" si="39"/>
        <v>0.03730750170598141</v>
      </c>
      <c r="J249" s="33">
        <f t="shared" si="40"/>
        <v>0.2782007366328304</v>
      </c>
      <c r="K249" s="5">
        <f t="shared" si="41"/>
        <v>1.21</v>
      </c>
    </row>
    <row r="250" spans="1:11" ht="15">
      <c r="A250" s="1" t="s">
        <v>1627</v>
      </c>
      <c r="B250" s="1">
        <v>130.2</v>
      </c>
      <c r="C250" s="1">
        <v>0.12</v>
      </c>
      <c r="D250" s="46" t="s">
        <v>1168</v>
      </c>
      <c r="E250" s="1">
        <v>4</v>
      </c>
      <c r="F250" s="33">
        <f>(($C$6*$E$10*$C$8/$C$7*C250)*(1+$C$11+$C$12))*(1+$C$13+$E$15+$C$16)*(1+$C$17)+($C$6*$C$21/$C$7*C250)</f>
        <v>0.6194733162137601</v>
      </c>
      <c r="G250" s="58">
        <f>F250*$C$18</f>
        <v>0.21421387274671824</v>
      </c>
      <c r="H250" s="58">
        <f>F250*$C$19</f>
        <v>0.23434675552366546</v>
      </c>
      <c r="I250" s="33">
        <f t="shared" si="39"/>
        <v>0.04476900204717769</v>
      </c>
      <c r="J250" s="33">
        <f t="shared" si="40"/>
        <v>0.33384088395939643</v>
      </c>
      <c r="K250" s="5">
        <f t="shared" si="41"/>
        <v>1.45</v>
      </c>
    </row>
    <row r="251" spans="1:11" ht="15">
      <c r="A251" s="1" t="s">
        <v>1628</v>
      </c>
      <c r="B251" s="1">
        <v>130.3</v>
      </c>
      <c r="C251" s="1">
        <v>0.14</v>
      </c>
      <c r="D251" s="46" t="s">
        <v>1168</v>
      </c>
      <c r="E251" s="1">
        <v>4</v>
      </c>
      <c r="F251" s="33">
        <f>(($C$6*$E$10*$C$8/$C$7*C251)*(1+$C$11+$C$12))*(1+$C$13+$E$15+$C$16)*(1+$C$17)+($C$6*$C$21/$C$7*C251)</f>
        <v>0.7227188689160534</v>
      </c>
      <c r="G251" s="58">
        <f>F251*$C$18</f>
        <v>0.24991618487117126</v>
      </c>
      <c r="H251" s="58">
        <f>F251*$C$19</f>
        <v>0.273404548110943</v>
      </c>
      <c r="I251" s="33">
        <f t="shared" si="39"/>
        <v>0.05223050238837396</v>
      </c>
      <c r="J251" s="33">
        <f t="shared" si="40"/>
        <v>0.3894810312859625</v>
      </c>
      <c r="K251" s="5">
        <f t="shared" si="41"/>
        <v>1.69</v>
      </c>
    </row>
    <row r="252" spans="1:11" ht="15">
      <c r="A252" s="1" t="s">
        <v>1629</v>
      </c>
      <c r="B252" s="1">
        <v>130.4</v>
      </c>
      <c r="C252" s="1">
        <v>0.16</v>
      </c>
      <c r="D252" s="46" t="s">
        <v>1168</v>
      </c>
      <c r="E252" s="1">
        <v>4</v>
      </c>
      <c r="F252" s="33">
        <f>(($C$6*$E$10*$C$8/$C$7*C252)*(1+$C$11+$C$12))*(1+$C$13+$E$15+$C$16)*(1+$C$17)+($C$6*$C$21/$C$7*C252)</f>
        <v>0.8259644216183468</v>
      </c>
      <c r="G252" s="58">
        <f>F252*$C$18</f>
        <v>0.2856184969956243</v>
      </c>
      <c r="H252" s="58">
        <f>F252*$C$19</f>
        <v>0.3124623406982206</v>
      </c>
      <c r="I252" s="33">
        <f t="shared" si="39"/>
        <v>0.05969200272957025</v>
      </c>
      <c r="J252" s="33">
        <f t="shared" si="40"/>
        <v>0.4451211786125286</v>
      </c>
      <c r="K252" s="5">
        <f t="shared" si="41"/>
        <v>1.93</v>
      </c>
    </row>
    <row r="253" spans="1:11" ht="15">
      <c r="A253" s="1" t="s">
        <v>1630</v>
      </c>
      <c r="B253" s="1">
        <v>130.5</v>
      </c>
      <c r="C253" s="1">
        <v>0.23</v>
      </c>
      <c r="D253" s="46" t="s">
        <v>1168</v>
      </c>
      <c r="E253" s="1">
        <v>4</v>
      </c>
      <c r="F253" s="33">
        <f>(($C$6*$E$10*$C$8/$C$7*C253)*(1+$C$11+$C$12))*(1+$C$13+$E$15+$C$16)*(1+$C$17)+($C$6*$C$21/$C$7*C253)</f>
        <v>1.1873238560763735</v>
      </c>
      <c r="G253" s="58">
        <f>F253*$C$18</f>
        <v>0.41057658943120995</v>
      </c>
      <c r="H253" s="58">
        <f>F253*$C$19</f>
        <v>0.4491646147536921</v>
      </c>
      <c r="I253" s="33">
        <f t="shared" si="39"/>
        <v>0.08580725392375722</v>
      </c>
      <c r="J253" s="33">
        <f t="shared" si="40"/>
        <v>0.6398616942555098</v>
      </c>
      <c r="K253" s="5">
        <f t="shared" si="41"/>
        <v>2.77</v>
      </c>
    </row>
    <row r="254" spans="1:11" ht="28.5" customHeight="1">
      <c r="A254" s="2" t="s">
        <v>1631</v>
      </c>
      <c r="B254" s="1" t="s">
        <v>1632</v>
      </c>
      <c r="C254" s="1"/>
      <c r="D254" s="1"/>
      <c r="E254" s="1"/>
      <c r="F254" s="1"/>
      <c r="G254" s="1"/>
      <c r="H254" s="1"/>
      <c r="I254" s="33"/>
      <c r="J254" s="33"/>
      <c r="K254" s="5"/>
    </row>
    <row r="255" spans="1:11" ht="15">
      <c r="A255" s="1" t="s">
        <v>1623</v>
      </c>
      <c r="B255" s="1">
        <v>131.1</v>
      </c>
      <c r="C255" s="1">
        <v>0.48</v>
      </c>
      <c r="D255" s="46" t="s">
        <v>1168</v>
      </c>
      <c r="E255" s="1">
        <v>4</v>
      </c>
      <c r="F255" s="33">
        <f>(($C$6*$E$10*$C$8/$C$7*C255)*(1+$C$11+$C$12))*(1+$C$13+$E$15+$C$16)*(1+$C$17)+($C$6*$C$21/$C$7*C255)</f>
        <v>2.4778932648550405</v>
      </c>
      <c r="G255" s="58">
        <f>F255*$C$18</f>
        <v>0.856855490986873</v>
      </c>
      <c r="H255" s="58">
        <f>F255*$C$19</f>
        <v>0.9373870220946618</v>
      </c>
      <c r="I255" s="33">
        <f t="shared" si="39"/>
        <v>0.17907600818871075</v>
      </c>
      <c r="J255" s="33">
        <f t="shared" si="40"/>
        <v>1.3353635358375857</v>
      </c>
      <c r="K255" s="5">
        <f t="shared" si="41"/>
        <v>5.79</v>
      </c>
    </row>
    <row r="256" spans="1:11" ht="15">
      <c r="A256" s="1" t="s">
        <v>1610</v>
      </c>
      <c r="B256" s="1">
        <v>131.2</v>
      </c>
      <c r="C256" s="1">
        <v>0.55</v>
      </c>
      <c r="D256" s="46" t="s">
        <v>1168</v>
      </c>
      <c r="E256" s="1">
        <v>4</v>
      </c>
      <c r="F256" s="33">
        <f>(($C$6*$E$10*$C$8/$C$7*C256)*(1+$C$11+$C$12))*(1+$C$13+$E$15+$C$16)*(1+$C$17)+($C$6*$C$21/$C$7*C256)</f>
        <v>2.8392526993130676</v>
      </c>
      <c r="G256" s="58">
        <f>F256*$C$18</f>
        <v>0.9818135834224587</v>
      </c>
      <c r="H256" s="58">
        <f>F256*$C$19</f>
        <v>1.0740892961501336</v>
      </c>
      <c r="I256" s="33">
        <f t="shared" si="39"/>
        <v>0.20519125938289776</v>
      </c>
      <c r="J256" s="33">
        <f t="shared" si="40"/>
        <v>1.5301040514805673</v>
      </c>
      <c r="K256" s="5">
        <f t="shared" si="41"/>
        <v>6.63</v>
      </c>
    </row>
    <row r="257" spans="1:11" ht="15">
      <c r="A257" s="1" t="s">
        <v>1611</v>
      </c>
      <c r="B257" s="1">
        <v>131.3</v>
      </c>
      <c r="C257" s="1">
        <v>0.63</v>
      </c>
      <c r="D257" s="46" t="s">
        <v>1168</v>
      </c>
      <c r="E257" s="1">
        <v>4</v>
      </c>
      <c r="F257" s="33">
        <f>(($C$6*$E$10*$C$8/$C$7*C257)*(1+$C$11+$C$12))*(1+$C$13+$E$15+$C$16)*(1+$C$17)+($C$6*$C$21/$C$7*C257)</f>
        <v>3.2522349101222403</v>
      </c>
      <c r="G257" s="58">
        <f>F257*$C$18</f>
        <v>1.1246228319202707</v>
      </c>
      <c r="H257" s="58">
        <f>F257*$C$19</f>
        <v>1.2303204664992435</v>
      </c>
      <c r="I257" s="33">
        <f t="shared" si="39"/>
        <v>0.23503726074768283</v>
      </c>
      <c r="J257" s="33">
        <f t="shared" si="40"/>
        <v>1.7526646407868314</v>
      </c>
      <c r="K257" s="5">
        <f t="shared" si="41"/>
        <v>7.59</v>
      </c>
    </row>
    <row r="258" spans="1:11" ht="29.25" customHeight="1">
      <c r="A258" s="2" t="s">
        <v>1633</v>
      </c>
      <c r="B258" s="1" t="s">
        <v>1634</v>
      </c>
      <c r="C258" s="1"/>
      <c r="D258" s="1"/>
      <c r="E258" s="1"/>
      <c r="F258" s="1"/>
      <c r="G258" s="1"/>
      <c r="H258" s="1"/>
      <c r="I258" s="33"/>
      <c r="J258" s="33"/>
      <c r="K258" s="5"/>
    </row>
    <row r="259" spans="1:11" ht="15">
      <c r="A259" s="1" t="s">
        <v>1626</v>
      </c>
      <c r="B259" s="1">
        <v>132.1</v>
      </c>
      <c r="C259" s="1">
        <v>0.65</v>
      </c>
      <c r="D259" s="46" t="s">
        <v>1168</v>
      </c>
      <c r="E259" s="1">
        <v>4</v>
      </c>
      <c r="F259" s="33">
        <f>(($C$6*$E$10*$C$8/$C$7*C259)*(1+$C$11+$C$12))*(1+$C$13+$E$15+$C$16)*(1+$C$17)+($C$6*$C$21/$C$7*C259)</f>
        <v>3.3554804628245334</v>
      </c>
      <c r="G259" s="58">
        <f>F259*$C$18</f>
        <v>1.1603251440447235</v>
      </c>
      <c r="H259" s="58">
        <f>F259*$C$19</f>
        <v>1.269378259086521</v>
      </c>
      <c r="I259" s="33">
        <f t="shared" si="39"/>
        <v>0.2424987610888791</v>
      </c>
      <c r="J259" s="33">
        <f t="shared" si="40"/>
        <v>1.8083047881133971</v>
      </c>
      <c r="K259" s="5">
        <f t="shared" si="41"/>
        <v>7.84</v>
      </c>
    </row>
    <row r="260" spans="1:11" ht="15">
      <c r="A260" s="1" t="s">
        <v>1628</v>
      </c>
      <c r="B260" s="1">
        <v>132.2</v>
      </c>
      <c r="C260" s="1">
        <v>0.69</v>
      </c>
      <c r="D260" s="46" t="s">
        <v>1168</v>
      </c>
      <c r="E260" s="1">
        <v>4</v>
      </c>
      <c r="F260" s="33">
        <f>(($C$6*$E$10*$C$8/$C$7*C260)*(1+$C$11+$C$12))*(1+$C$13+$E$15+$C$16)*(1+$C$17)+($C$6*$C$21/$C$7*C260)</f>
        <v>3.56197156822912</v>
      </c>
      <c r="G260" s="58">
        <f>F260*$C$18</f>
        <v>1.2317297682936297</v>
      </c>
      <c r="H260" s="58">
        <f>F260*$C$19</f>
        <v>1.3474938442610762</v>
      </c>
      <c r="I260" s="33">
        <f t="shared" si="39"/>
        <v>0.25742176177127163</v>
      </c>
      <c r="J260" s="33">
        <f t="shared" si="40"/>
        <v>1.9195850827665293</v>
      </c>
      <c r="K260" s="5">
        <f t="shared" si="41"/>
        <v>8.32</v>
      </c>
    </row>
    <row r="261" spans="1:11" ht="15">
      <c r="A261" s="1" t="s">
        <v>1628</v>
      </c>
      <c r="B261" s="1">
        <v>132.3</v>
      </c>
      <c r="C261" s="1">
        <v>0.81</v>
      </c>
      <c r="D261" s="46" t="s">
        <v>1168</v>
      </c>
      <c r="E261" s="1">
        <v>4</v>
      </c>
      <c r="F261" s="33">
        <f>(($C$6*$E$10*$C$8/$C$7*C261)*(1+$C$11+$C$12))*(1+$C$13+$E$15+$C$16)*(1+$C$17)+($C$6*$C$21/$C$7*C261)</f>
        <v>4.1814448844428815</v>
      </c>
      <c r="G261" s="58">
        <f>F261*$C$18</f>
        <v>1.4459436410403483</v>
      </c>
      <c r="H261" s="58">
        <f>F261*$C$19</f>
        <v>1.5818405997847422</v>
      </c>
      <c r="I261" s="33">
        <f t="shared" si="39"/>
        <v>0.30219076381844945</v>
      </c>
      <c r="J261" s="33">
        <f t="shared" si="40"/>
        <v>2.2534259667259264</v>
      </c>
      <c r="K261" s="5">
        <f t="shared" si="41"/>
        <v>9.76</v>
      </c>
    </row>
    <row r="262" spans="1:11" ht="15">
      <c r="A262" s="1" t="s">
        <v>1630</v>
      </c>
      <c r="B262" s="1">
        <v>132.4</v>
      </c>
      <c r="C262" s="1">
        <v>1.05</v>
      </c>
      <c r="D262" s="46" t="s">
        <v>1168</v>
      </c>
      <c r="E262" s="1">
        <v>4</v>
      </c>
      <c r="F262" s="33">
        <f>(($C$6*$E$10*$C$8/$C$7*C262)*(1+$C$11+$C$12))*(1+$C$13+$E$15+$C$16)*(1+$C$17)+($C$6*$C$21/$C$7*C262)</f>
        <v>5.420391516870401</v>
      </c>
      <c r="G262" s="58">
        <f>F262*$C$18</f>
        <v>1.8743713865337848</v>
      </c>
      <c r="H262" s="58">
        <f>F262*$C$19</f>
        <v>2.0505341108320727</v>
      </c>
      <c r="I262" s="33">
        <f t="shared" si="39"/>
        <v>0.39172876791280475</v>
      </c>
      <c r="J262" s="33">
        <f t="shared" si="40"/>
        <v>2.921107734644719</v>
      </c>
      <c r="K262" s="5">
        <f t="shared" si="41"/>
        <v>12.66</v>
      </c>
    </row>
    <row r="263" spans="1:11" ht="26.25" customHeight="1">
      <c r="A263" s="2" t="s">
        <v>1635</v>
      </c>
      <c r="B263" s="1" t="s">
        <v>1636</v>
      </c>
      <c r="C263" s="1"/>
      <c r="D263" s="1"/>
      <c r="E263" s="1"/>
      <c r="F263" s="1"/>
      <c r="G263" s="1"/>
      <c r="H263" s="1"/>
      <c r="I263" s="33"/>
      <c r="J263" s="33"/>
      <c r="K263" s="5"/>
    </row>
    <row r="264" spans="1:11" ht="15">
      <c r="A264" s="1" t="s">
        <v>1623</v>
      </c>
      <c r="B264" s="1">
        <v>133.1</v>
      </c>
      <c r="C264" s="1">
        <v>1.24</v>
      </c>
      <c r="D264" s="1" t="s">
        <v>1638</v>
      </c>
      <c r="E264" s="1">
        <v>4</v>
      </c>
      <c r="F264" s="33">
        <f>(($C$6*$E$10*$C$8/$C$7*C264)*(1+$C$11+$C$12))*(1+$C$13+$E$15+$C$16)*(1+$C$17)+($C$6*$C$21/$C$7*C264)</f>
        <v>6.401224267542187</v>
      </c>
      <c r="G264" s="58">
        <f>F264*$C$18</f>
        <v>2.2135433517160883</v>
      </c>
      <c r="H264" s="58">
        <f>F264*$C$19</f>
        <v>2.4215831404112094</v>
      </c>
      <c r="I264" s="33">
        <f t="shared" si="39"/>
        <v>0.46261302115416936</v>
      </c>
      <c r="J264" s="33">
        <f t="shared" si="40"/>
        <v>3.4496891342470963</v>
      </c>
      <c r="K264" s="5">
        <f t="shared" si="41"/>
        <v>14.95</v>
      </c>
    </row>
    <row r="265" spans="1:11" ht="15">
      <c r="A265" s="1" t="s">
        <v>1637</v>
      </c>
      <c r="B265" s="1">
        <v>133.2</v>
      </c>
      <c r="C265" s="1">
        <v>1.28</v>
      </c>
      <c r="D265" s="1" t="s">
        <v>1638</v>
      </c>
      <c r="E265" s="1">
        <v>4</v>
      </c>
      <c r="F265" s="33">
        <f>(($C$6*$E$10*$C$8/$C$7*C265)*(1+$C$11+$C$12))*(1+$C$13+$E$15+$C$16)*(1+$C$17)+($C$6*$C$21/$C$7*C265)</f>
        <v>6.607715372946775</v>
      </c>
      <c r="G265" s="58">
        <f>F265*$C$18</f>
        <v>2.2849479759649944</v>
      </c>
      <c r="H265" s="58">
        <f>F265*$C$19</f>
        <v>2.499698725585765</v>
      </c>
      <c r="I265" s="33">
        <f t="shared" si="39"/>
        <v>0.477536021836562</v>
      </c>
      <c r="J265" s="33">
        <f t="shared" si="40"/>
        <v>3.5609694289002287</v>
      </c>
      <c r="K265" s="5">
        <f t="shared" si="41"/>
        <v>15.43</v>
      </c>
    </row>
    <row r="266" spans="1:11" ht="15">
      <c r="A266" s="1" t="s">
        <v>1610</v>
      </c>
      <c r="B266" s="1">
        <v>133.3</v>
      </c>
      <c r="C266" s="1">
        <v>1.38</v>
      </c>
      <c r="D266" s="1" t="s">
        <v>1638</v>
      </c>
      <c r="E266" s="1">
        <v>4</v>
      </c>
      <c r="F266" s="33">
        <f>(($C$6*$E$10*$C$8/$C$7*C266)*(1+$C$11+$C$12))*(1+$C$13+$E$15+$C$16)*(1+$C$17)+($C$6*$C$21/$C$7*C266)</f>
        <v>7.12394313645824</v>
      </c>
      <c r="G266" s="58">
        <f>F266*$C$18</f>
        <v>2.4634595365872594</v>
      </c>
      <c r="H266" s="58">
        <f>F266*$C$19</f>
        <v>2.6949876885221524</v>
      </c>
      <c r="I266" s="33">
        <f t="shared" si="39"/>
        <v>0.5148435235425433</v>
      </c>
      <c r="J266" s="33">
        <f t="shared" si="40"/>
        <v>3.8391701655330586</v>
      </c>
      <c r="K266" s="5">
        <f t="shared" si="41"/>
        <v>16.64</v>
      </c>
    </row>
    <row r="267" spans="1:11" ht="15">
      <c r="A267" s="1" t="s">
        <v>1639</v>
      </c>
      <c r="B267" s="1" t="s">
        <v>1640</v>
      </c>
      <c r="C267" s="1"/>
      <c r="D267" s="1"/>
      <c r="E267" s="1"/>
      <c r="F267" s="1"/>
      <c r="G267" s="1"/>
      <c r="H267" s="1"/>
      <c r="I267" s="33"/>
      <c r="J267" s="33">
        <f t="shared" si="40"/>
        <v>0</v>
      </c>
      <c r="K267" s="5">
        <f t="shared" si="41"/>
        <v>0</v>
      </c>
    </row>
    <row r="268" spans="1:11" ht="15">
      <c r="A268" s="1" t="s">
        <v>1641</v>
      </c>
      <c r="B268" s="1">
        <v>134.1</v>
      </c>
      <c r="C268" s="1">
        <v>0.5</v>
      </c>
      <c r="D268" s="1" t="s">
        <v>1638</v>
      </c>
      <c r="E268" s="1">
        <v>3</v>
      </c>
      <c r="F268" s="33">
        <f aca="true" t="shared" si="45" ref="F268:F273">(($C$6*$D$10*$C$8/$C$7*C268)*(1+$C$11+$C$12))*(1+$C$13+$D$15+$C$16)*(1+$C$17)+($C$6*$C$21/$C$7*C268)</f>
        <v>2.1711914132533336</v>
      </c>
      <c r="G268" s="58">
        <f aca="true" t="shared" si="46" ref="G268:G276">F268*$C$18</f>
        <v>0.7507979907030028</v>
      </c>
      <c r="H268" s="58">
        <f aca="true" t="shared" si="47" ref="H268:H276">F268*$C$19</f>
        <v>0.8213617116337362</v>
      </c>
      <c r="I268" s="33">
        <f t="shared" si="39"/>
        <v>0.15691083099245526</v>
      </c>
      <c r="J268" s="33">
        <f t="shared" si="40"/>
        <v>1.1700785839747583</v>
      </c>
      <c r="K268" s="5">
        <f t="shared" si="41"/>
        <v>5.07</v>
      </c>
    </row>
    <row r="269" spans="1:11" ht="15">
      <c r="A269" s="1" t="s">
        <v>1628</v>
      </c>
      <c r="B269" s="1">
        <v>134.2</v>
      </c>
      <c r="C269" s="1">
        <v>0.6</v>
      </c>
      <c r="D269" s="1" t="s">
        <v>1638</v>
      </c>
      <c r="E269" s="1">
        <v>3</v>
      </c>
      <c r="F269" s="33">
        <f t="shared" si="45"/>
        <v>2.605429695904</v>
      </c>
      <c r="G269" s="58">
        <f t="shared" si="46"/>
        <v>0.9009575888436032</v>
      </c>
      <c r="H269" s="58">
        <f t="shared" si="47"/>
        <v>0.9856340539604833</v>
      </c>
      <c r="I269" s="33">
        <f t="shared" si="39"/>
        <v>0.1882929971909463</v>
      </c>
      <c r="J269" s="33">
        <f t="shared" si="40"/>
        <v>1.40409430076971</v>
      </c>
      <c r="K269" s="5">
        <f t="shared" si="41"/>
        <v>6.08</v>
      </c>
    </row>
    <row r="270" spans="1:11" ht="15">
      <c r="A270" s="1" t="s">
        <v>1630</v>
      </c>
      <c r="B270" s="1">
        <v>134.3</v>
      </c>
      <c r="C270" s="1">
        <v>0.72</v>
      </c>
      <c r="D270" s="1" t="s">
        <v>1638</v>
      </c>
      <c r="E270" s="1">
        <v>3</v>
      </c>
      <c r="F270" s="33">
        <f t="shared" si="45"/>
        <v>3.1265156350848007</v>
      </c>
      <c r="G270" s="58">
        <f t="shared" si="46"/>
        <v>1.081149106612324</v>
      </c>
      <c r="H270" s="58">
        <f t="shared" si="47"/>
        <v>1.1827608647525802</v>
      </c>
      <c r="I270" s="33">
        <f t="shared" si="39"/>
        <v>0.22595159662913558</v>
      </c>
      <c r="J270" s="33">
        <f t="shared" si="40"/>
        <v>1.6849131609236523</v>
      </c>
      <c r="K270" s="5">
        <f t="shared" si="41"/>
        <v>7.3</v>
      </c>
    </row>
    <row r="271" spans="1:11" ht="15">
      <c r="A271" s="1" t="s">
        <v>1642</v>
      </c>
      <c r="B271" s="1">
        <v>134.4</v>
      </c>
      <c r="C271" s="1">
        <v>1.1</v>
      </c>
      <c r="D271" s="1" t="s">
        <v>1638</v>
      </c>
      <c r="E271" s="1">
        <v>3</v>
      </c>
      <c r="F271" s="33">
        <f t="shared" si="45"/>
        <v>4.776621109157334</v>
      </c>
      <c r="G271" s="58">
        <f t="shared" si="46"/>
        <v>1.6517555795466061</v>
      </c>
      <c r="H271" s="58">
        <f t="shared" si="47"/>
        <v>1.8069957655942197</v>
      </c>
      <c r="I271" s="33">
        <f t="shared" si="39"/>
        <v>0.34520382818340156</v>
      </c>
      <c r="J271" s="33">
        <f t="shared" si="40"/>
        <v>2.5741728847444687</v>
      </c>
      <c r="K271" s="5">
        <f t="shared" si="41"/>
        <v>11.15</v>
      </c>
    </row>
    <row r="272" spans="1:11" ht="15">
      <c r="A272" s="1" t="s">
        <v>1643</v>
      </c>
      <c r="B272" s="1" t="s">
        <v>1644</v>
      </c>
      <c r="C272" s="1">
        <v>0.97</v>
      </c>
      <c r="D272" s="55" t="s">
        <v>1578</v>
      </c>
      <c r="E272" s="1">
        <v>3</v>
      </c>
      <c r="F272" s="33">
        <f t="shared" si="45"/>
        <v>4.212111341711467</v>
      </c>
      <c r="G272" s="58">
        <f t="shared" si="46"/>
        <v>1.4565481019638253</v>
      </c>
      <c r="H272" s="58">
        <f t="shared" si="47"/>
        <v>1.5934417205694482</v>
      </c>
      <c r="I272" s="33">
        <f t="shared" si="39"/>
        <v>0.3044070121253632</v>
      </c>
      <c r="J272" s="33">
        <f t="shared" si="40"/>
        <v>2.2699524529110313</v>
      </c>
      <c r="K272" s="5">
        <f t="shared" si="41"/>
        <v>9.84</v>
      </c>
    </row>
    <row r="273" spans="1:11" ht="15">
      <c r="A273" s="1" t="s">
        <v>1645</v>
      </c>
      <c r="B273" s="1" t="s">
        <v>1646</v>
      </c>
      <c r="C273" s="1">
        <v>0.42</v>
      </c>
      <c r="D273" s="46" t="s">
        <v>1647</v>
      </c>
      <c r="E273" s="1">
        <v>3</v>
      </c>
      <c r="F273" s="33">
        <f t="shared" si="45"/>
        <v>1.8238007871328001</v>
      </c>
      <c r="G273" s="58">
        <f t="shared" si="46"/>
        <v>0.6306703121905223</v>
      </c>
      <c r="H273" s="58">
        <f t="shared" si="47"/>
        <v>0.6899438377723384</v>
      </c>
      <c r="I273" s="33">
        <f t="shared" si="39"/>
        <v>0.13180509803366242</v>
      </c>
      <c r="J273" s="33">
        <f t="shared" si="40"/>
        <v>0.982866010538797</v>
      </c>
      <c r="K273" s="5">
        <f t="shared" si="41"/>
        <v>4.26</v>
      </c>
    </row>
    <row r="274" spans="1:11" ht="15">
      <c r="A274" s="1" t="s">
        <v>1648</v>
      </c>
      <c r="B274" s="1" t="s">
        <v>1649</v>
      </c>
      <c r="C274" s="1">
        <v>0.2</v>
      </c>
      <c r="D274" s="46" t="s">
        <v>1647</v>
      </c>
      <c r="E274" s="1">
        <v>4</v>
      </c>
      <c r="F274" s="33">
        <f>(($C$6*$E$10*$C$8/$C$7*C274)*(1+$C$11+$C$12))*(1+$C$13+$E$15+$C$16)*(1+$C$17)+($C$6*$C$21/$C$7*C274)</f>
        <v>1.0324555270229336</v>
      </c>
      <c r="G274" s="58">
        <f t="shared" si="46"/>
        <v>0.35702312124453045</v>
      </c>
      <c r="H274" s="58">
        <f t="shared" si="47"/>
        <v>0.39057792587277584</v>
      </c>
      <c r="I274" s="33">
        <f t="shared" si="39"/>
        <v>0.07461500341196282</v>
      </c>
      <c r="J274" s="33">
        <f t="shared" si="40"/>
        <v>0.5564014732656608</v>
      </c>
      <c r="K274" s="5">
        <f t="shared" si="41"/>
        <v>2.41</v>
      </c>
    </row>
    <row r="275" spans="1:11" ht="15">
      <c r="A275" s="1" t="s">
        <v>1650</v>
      </c>
      <c r="B275" s="1" t="s">
        <v>1651</v>
      </c>
      <c r="C275" s="1">
        <v>6.1</v>
      </c>
      <c r="D275" s="1" t="s">
        <v>1187</v>
      </c>
      <c r="E275" s="1">
        <v>3</v>
      </c>
      <c r="F275" s="33">
        <f>(($C$6*$D$10*$C$8/$C$7*C275)*(1+$C$11+$C$12))*(1+$C$13+$D$15+$C$16)*(1+$C$17)+($C$6*$C$21/$C$7*C275)</f>
        <v>26.48853524169067</v>
      </c>
      <c r="G275" s="58">
        <f t="shared" si="46"/>
        <v>9.159735486576633</v>
      </c>
      <c r="H275" s="58">
        <f t="shared" si="47"/>
        <v>10.020612881931582</v>
      </c>
      <c r="I275" s="33">
        <f t="shared" si="39"/>
        <v>1.9143121381079542</v>
      </c>
      <c r="J275" s="33">
        <f t="shared" si="40"/>
        <v>14.274958724492052</v>
      </c>
      <c r="K275" s="5">
        <f t="shared" si="41"/>
        <v>61.86</v>
      </c>
    </row>
    <row r="276" spans="1:11" ht="15">
      <c r="A276" s="1" t="s">
        <v>1652</v>
      </c>
      <c r="B276" s="1" t="s">
        <v>1653</v>
      </c>
      <c r="C276" s="1">
        <v>8.5</v>
      </c>
      <c r="D276" s="1" t="s">
        <v>1187</v>
      </c>
      <c r="E276" s="1">
        <v>3</v>
      </c>
      <c r="F276" s="33">
        <f>(($C$6*$D$10*$C$8/$C$7*C276)*(1+$C$11+$C$12))*(1+$C$13+$D$15+$C$16)*(1+$C$17)+($C$6*$C$21/$C$7*C276)</f>
        <v>36.91025402530667</v>
      </c>
      <c r="G276" s="58">
        <f t="shared" si="46"/>
        <v>12.763565841951047</v>
      </c>
      <c r="H276" s="58">
        <f t="shared" si="47"/>
        <v>13.963149097773515</v>
      </c>
      <c r="I276" s="33">
        <f t="shared" si="39"/>
        <v>2.6674841268717393</v>
      </c>
      <c r="J276" s="33">
        <f t="shared" si="40"/>
        <v>19.89133592757089</v>
      </c>
      <c r="K276" s="5">
        <f t="shared" si="41"/>
        <v>86.2</v>
      </c>
    </row>
    <row r="277" spans="1:11" ht="15">
      <c r="A277" s="1" t="s">
        <v>1654</v>
      </c>
      <c r="B277" s="1" t="s">
        <v>1655</v>
      </c>
      <c r="C277" s="1"/>
      <c r="D277" s="1"/>
      <c r="E277" s="1"/>
      <c r="F277" s="1"/>
      <c r="G277" s="1"/>
      <c r="H277" s="1"/>
      <c r="I277" s="33"/>
      <c r="J277" s="33"/>
      <c r="K277" s="5"/>
    </row>
    <row r="278" spans="1:11" ht="15">
      <c r="A278" s="1" t="s">
        <v>1623</v>
      </c>
      <c r="B278" s="1">
        <v>140.1</v>
      </c>
      <c r="C278" s="1">
        <v>40</v>
      </c>
      <c r="D278" s="1" t="s">
        <v>1657</v>
      </c>
      <c r="E278" s="1">
        <v>3</v>
      </c>
      <c r="F278" s="33">
        <f>(($C$6*$D$10*$C$8/$C$7*C278)*(1+$C$11+$C$12))*(1+$C$13+$D$15+$C$16)*(1+$C$17)+($C$6*$C$21/$C$7*C278)</f>
        <v>173.69531306026667</v>
      </c>
      <c r="G278" s="58">
        <f>F278*$C$18</f>
        <v>60.063839256240215</v>
      </c>
      <c r="H278" s="58">
        <f>F278*$C$19</f>
        <v>65.70893693069888</v>
      </c>
      <c r="I278" s="33">
        <f t="shared" si="39"/>
        <v>12.55286647939642</v>
      </c>
      <c r="J278" s="33">
        <f t="shared" si="40"/>
        <v>93.60628671798064</v>
      </c>
      <c r="K278" s="5">
        <f t="shared" si="41"/>
        <v>405.63</v>
      </c>
    </row>
    <row r="279" spans="1:11" ht="15">
      <c r="A279" s="1" t="s">
        <v>1656</v>
      </c>
      <c r="B279" s="1">
        <v>140.2</v>
      </c>
      <c r="C279" s="1">
        <v>48</v>
      </c>
      <c r="D279" s="1" t="s">
        <v>1657</v>
      </c>
      <c r="E279" s="1">
        <v>3</v>
      </c>
      <c r="F279" s="33">
        <f>(($C$6*$D$10*$C$8/$C$7*C279)*(1+$C$11+$C$12))*(1+$C$13+$D$15+$C$16)*(1+$C$17)+($C$6*$C$21/$C$7*C279)</f>
        <v>208.43437567232002</v>
      </c>
      <c r="G279" s="58">
        <f>F279*$C$18</f>
        <v>72.07660710748826</v>
      </c>
      <c r="H279" s="58">
        <f>F279*$C$19</f>
        <v>78.85072431683867</v>
      </c>
      <c r="I279" s="33">
        <f t="shared" si="39"/>
        <v>15.063439775275704</v>
      </c>
      <c r="J279" s="33">
        <f t="shared" si="40"/>
        <v>112.32754406157677</v>
      </c>
      <c r="K279" s="5">
        <f t="shared" si="41"/>
        <v>486.75</v>
      </c>
    </row>
    <row r="280" spans="1:11" ht="15">
      <c r="A280" s="1" t="s">
        <v>1610</v>
      </c>
      <c r="B280" s="1">
        <v>140.3</v>
      </c>
      <c r="C280" s="1">
        <v>57</v>
      </c>
      <c r="D280" s="1" t="s">
        <v>1657</v>
      </c>
      <c r="E280" s="1">
        <v>3</v>
      </c>
      <c r="F280" s="33">
        <f>(($C$6*$D$10*$C$8/$C$7*C280)*(1+$C$11+$C$12))*(1+$C$13+$D$15+$C$16)*(1+$C$17)+($C$6*$C$21/$C$7*C280)</f>
        <v>247.51582111088004</v>
      </c>
      <c r="G280" s="58">
        <f>F280*$C$18</f>
        <v>85.59097094014231</v>
      </c>
      <c r="H280" s="58">
        <f>F280*$C$19</f>
        <v>93.63523512624593</v>
      </c>
      <c r="I280" s="33">
        <f t="shared" si="39"/>
        <v>17.8878347331399</v>
      </c>
      <c r="J280" s="33">
        <f t="shared" si="40"/>
        <v>133.38895857312244</v>
      </c>
      <c r="K280" s="5">
        <f t="shared" si="41"/>
        <v>578.02</v>
      </c>
    </row>
    <row r="281" spans="1:11" ht="15">
      <c r="A281" s="1" t="s">
        <v>1658</v>
      </c>
      <c r="B281" s="1" t="s">
        <v>1659</v>
      </c>
      <c r="C281" s="1"/>
      <c r="D281" s="1"/>
      <c r="E281" s="1"/>
      <c r="F281" s="1"/>
      <c r="G281" s="1"/>
      <c r="H281" s="1"/>
      <c r="I281" s="33"/>
      <c r="J281" s="33"/>
      <c r="K281" s="5"/>
    </row>
    <row r="282" spans="1:11" ht="15">
      <c r="A282" s="1" t="s">
        <v>1623</v>
      </c>
      <c r="B282" s="1">
        <v>141.1</v>
      </c>
      <c r="C282" s="1">
        <v>20</v>
      </c>
      <c r="D282" s="1" t="s">
        <v>1657</v>
      </c>
      <c r="E282" s="1">
        <v>3</v>
      </c>
      <c r="F282" s="33">
        <f>(($C$6*$D$10*$C$8/$C$7*C282)*(1+$C$11+$C$12))*(1+$C$13+$D$15+$C$16)*(1+$C$17)+($C$6*$C$21/$C$7*C282)</f>
        <v>86.84765653013334</v>
      </c>
      <c r="G282" s="58">
        <f>F282*$C$18</f>
        <v>30.031919628120107</v>
      </c>
      <c r="H282" s="58">
        <f>F282*$C$19</f>
        <v>32.85446846534944</v>
      </c>
      <c r="I282" s="33">
        <f aca="true" t="shared" si="48" ref="I282:I344">(F282+G282)*C$22</f>
        <v>6.27643323969821</v>
      </c>
      <c r="J282" s="33">
        <f aca="true" t="shared" si="49" ref="J282:J344">(F282+G282+H282+I282)*$C$20</f>
        <v>46.80314335899032</v>
      </c>
      <c r="K282" s="5">
        <f aca="true" t="shared" si="50" ref="K282:K344">ROUND((F282+G282+H282+I282+J282),2)</f>
        <v>202.81</v>
      </c>
    </row>
    <row r="283" spans="1:11" ht="15">
      <c r="A283" s="1" t="s">
        <v>1656</v>
      </c>
      <c r="B283" s="1">
        <v>141.2</v>
      </c>
      <c r="C283" s="1">
        <v>24</v>
      </c>
      <c r="D283" s="1" t="s">
        <v>1657</v>
      </c>
      <c r="E283" s="1">
        <v>3</v>
      </c>
      <c r="F283" s="33">
        <f>(($C$6*$D$10*$C$8/$C$7*C283)*(1+$C$11+$C$12))*(1+$C$13+$D$15+$C$16)*(1+$C$17)+($C$6*$C$21/$C$7*C283)</f>
        <v>104.21718783616001</v>
      </c>
      <c r="G283" s="58">
        <f>F283*$C$18</f>
        <v>36.03830355374413</v>
      </c>
      <c r="H283" s="58">
        <f>F283*$C$19</f>
        <v>39.42536215841933</v>
      </c>
      <c r="I283" s="33">
        <f t="shared" si="48"/>
        <v>7.531719887637852</v>
      </c>
      <c r="J283" s="33">
        <f t="shared" si="49"/>
        <v>56.16377203078839</v>
      </c>
      <c r="K283" s="5">
        <f t="shared" si="50"/>
        <v>243.38</v>
      </c>
    </row>
    <row r="284" spans="1:11" ht="15">
      <c r="A284" s="1" t="s">
        <v>1610</v>
      </c>
      <c r="B284" s="1">
        <v>141.3</v>
      </c>
      <c r="C284" s="1">
        <v>28</v>
      </c>
      <c r="D284" s="1" t="s">
        <v>1657</v>
      </c>
      <c r="E284" s="1">
        <v>3</v>
      </c>
      <c r="F284" s="33">
        <f>(($C$6*$D$10*$C$8/$C$7*C284)*(1+$C$11+$C$12))*(1+$C$13+$D$15+$C$16)*(1+$C$17)+($C$6*$C$21/$C$7*C284)</f>
        <v>121.58671914218668</v>
      </c>
      <c r="G284" s="58">
        <f>F284*$C$18</f>
        <v>42.04468747936815</v>
      </c>
      <c r="H284" s="58">
        <f>F284*$C$19</f>
        <v>45.996255851489224</v>
      </c>
      <c r="I284" s="33">
        <f t="shared" si="48"/>
        <v>8.787006535577495</v>
      </c>
      <c r="J284" s="33">
        <f t="shared" si="49"/>
        <v>65.52440070258646</v>
      </c>
      <c r="K284" s="5">
        <f t="shared" si="50"/>
        <v>283.94</v>
      </c>
    </row>
    <row r="285" spans="1:11" ht="15">
      <c r="A285" s="1" t="s">
        <v>1660</v>
      </c>
      <c r="B285" s="1" t="s">
        <v>1661</v>
      </c>
      <c r="C285" s="1"/>
      <c r="D285" s="1"/>
      <c r="E285" s="1"/>
      <c r="F285" s="1"/>
      <c r="G285" s="1"/>
      <c r="H285" s="1"/>
      <c r="I285" s="33"/>
      <c r="J285" s="33"/>
      <c r="K285" s="5"/>
    </row>
    <row r="286" spans="1:11" ht="15">
      <c r="A286" s="1" t="s">
        <v>1663</v>
      </c>
      <c r="B286" s="1">
        <v>142.1</v>
      </c>
      <c r="C286" s="1">
        <v>8.01</v>
      </c>
      <c r="D286" s="46" t="s">
        <v>1662</v>
      </c>
      <c r="E286" s="1">
        <v>2</v>
      </c>
      <c r="F286" s="33">
        <f>(($C$6*$C$10*$C$8/$C$7*C286)*(1+$C$11+$C$12))*(1+$C$13+$C$15+$C$16)*(1+$C$17)+($C$6*$C$21/$C$7*C286)</f>
        <v>26.65310792942784</v>
      </c>
      <c r="G286" s="58">
        <f>F286*$C$18</f>
        <v>9.216644721996147</v>
      </c>
      <c r="H286" s="58">
        <f>F286*$C$19</f>
        <v>10.082870729702552</v>
      </c>
      <c r="I286" s="33">
        <f t="shared" si="48"/>
        <v>1.926205717381468</v>
      </c>
      <c r="J286" s="33">
        <f t="shared" si="49"/>
        <v>14.363648729552404</v>
      </c>
      <c r="K286" s="5">
        <f t="shared" si="50"/>
        <v>62.24</v>
      </c>
    </row>
    <row r="287" spans="1:11" ht="15">
      <c r="A287" s="1" t="s">
        <v>1664</v>
      </c>
      <c r="B287" s="1">
        <v>142.2</v>
      </c>
      <c r="C287" s="1">
        <v>12.4</v>
      </c>
      <c r="D287" s="46" t="s">
        <v>1662</v>
      </c>
      <c r="E287" s="1">
        <v>2</v>
      </c>
      <c r="F287" s="33">
        <f>(($C$6*$C$10*$C$8/$C$7*C287)*(1+$C$11+$C$12))*(1+$C$13+$C$15+$C$16)*(1+$C$17)+($C$6*$C$21/$C$7*C287)</f>
        <v>41.26074136390827</v>
      </c>
      <c r="G287" s="58">
        <f>F287*$C$18</f>
        <v>14.267964363639479</v>
      </c>
      <c r="H287" s="58">
        <f>F287*$C$19</f>
        <v>15.608938457966499</v>
      </c>
      <c r="I287" s="33">
        <f t="shared" si="48"/>
        <v>2.981891497569314</v>
      </c>
      <c r="J287" s="33">
        <f t="shared" si="49"/>
        <v>22.235860704925066</v>
      </c>
      <c r="K287" s="5">
        <f t="shared" si="50"/>
        <v>96.36</v>
      </c>
    </row>
    <row r="288" spans="1:11" ht="15">
      <c r="A288" s="1" t="s">
        <v>1665</v>
      </c>
      <c r="B288" s="1">
        <v>142.3</v>
      </c>
      <c r="C288" s="1">
        <v>18.4</v>
      </c>
      <c r="D288" s="46" t="s">
        <v>1662</v>
      </c>
      <c r="E288" s="1">
        <v>2</v>
      </c>
      <c r="F288" s="33">
        <f>(($C$6*$C$10*$C$8/$C$7*C288)*(1+$C$11+$C$12))*(1+$C$13+$C$15+$C$16)*(1+$C$17)+($C$6*$C$21/$C$7*C288)</f>
        <v>61.22561621741226</v>
      </c>
      <c r="G288" s="58">
        <f>F288*$C$18</f>
        <v>21.17181808798116</v>
      </c>
      <c r="H288" s="58">
        <f>F288*$C$19</f>
        <v>23.16165061504706</v>
      </c>
      <c r="I288" s="33">
        <f t="shared" si="48"/>
        <v>4.424742222199626</v>
      </c>
      <c r="J288" s="33">
        <f t="shared" si="49"/>
        <v>32.99514814279203</v>
      </c>
      <c r="K288" s="5">
        <f t="shared" si="50"/>
        <v>142.98</v>
      </c>
    </row>
    <row r="289" spans="1:11" ht="15">
      <c r="A289" s="1" t="s">
        <v>1666</v>
      </c>
      <c r="B289" s="1" t="s">
        <v>1667</v>
      </c>
      <c r="C289" s="1"/>
      <c r="D289" s="1"/>
      <c r="E289" s="1"/>
      <c r="F289" s="1"/>
      <c r="G289" s="1"/>
      <c r="H289" s="1"/>
      <c r="I289" s="33">
        <f t="shared" si="48"/>
        <v>0</v>
      </c>
      <c r="J289" s="33">
        <f t="shared" si="49"/>
        <v>0</v>
      </c>
      <c r="K289" s="5">
        <f t="shared" si="50"/>
        <v>0</v>
      </c>
    </row>
    <row r="290" spans="1:11" ht="15">
      <c r="A290" s="1" t="s">
        <v>1668</v>
      </c>
      <c r="B290" s="1">
        <v>143.1</v>
      </c>
      <c r="C290" s="1">
        <v>0.5</v>
      </c>
      <c r="D290" s="1" t="s">
        <v>153</v>
      </c>
      <c r="E290" s="1">
        <v>3</v>
      </c>
      <c r="F290" s="33">
        <f>(($C$6*$D$10*$C$8/$C$7*C290)*(1+$C$11+$C$12))*(1+$C$13+$D$15+$C$16)*(1+$C$17)+($C$6*$C$21/$C$7*C290)</f>
        <v>2.1711914132533336</v>
      </c>
      <c r="G290" s="58">
        <f>F290*$C$18</f>
        <v>0.7507979907030028</v>
      </c>
      <c r="H290" s="58">
        <f>F290*$C$19</f>
        <v>0.8213617116337362</v>
      </c>
      <c r="I290" s="33">
        <f t="shared" si="48"/>
        <v>0.15691083099245526</v>
      </c>
      <c r="J290" s="33">
        <f t="shared" si="49"/>
        <v>1.1700785839747583</v>
      </c>
      <c r="K290" s="5">
        <f t="shared" si="50"/>
        <v>5.07</v>
      </c>
    </row>
    <row r="291" spans="1:11" ht="15">
      <c r="A291" s="1" t="s">
        <v>1669</v>
      </c>
      <c r="B291" s="1">
        <v>143.2</v>
      </c>
      <c r="C291" s="1">
        <v>0.7</v>
      </c>
      <c r="D291" s="1" t="s">
        <v>153</v>
      </c>
      <c r="E291" s="1">
        <v>3</v>
      </c>
      <c r="F291" s="33">
        <f>(($C$6*$D$10*$C$8/$C$7*C291)*(1+$C$11+$C$12))*(1+$C$13+$D$15+$C$16)*(1+$C$17)+($C$6*$C$21/$C$7*C291)</f>
        <v>3.0396679785546667</v>
      </c>
      <c r="G291" s="58">
        <f>F291*$C$18</f>
        <v>1.0511171869842038</v>
      </c>
      <c r="H291" s="58">
        <f>F291*$C$19</f>
        <v>1.1499063962872305</v>
      </c>
      <c r="I291" s="33">
        <f t="shared" si="48"/>
        <v>0.21967516338943732</v>
      </c>
      <c r="J291" s="33">
        <f t="shared" si="49"/>
        <v>1.6381100175646612</v>
      </c>
      <c r="K291" s="5">
        <f t="shared" si="50"/>
        <v>7.1</v>
      </c>
    </row>
    <row r="292" spans="1:11" ht="15">
      <c r="A292" s="1" t="s">
        <v>1670</v>
      </c>
      <c r="B292" s="1">
        <v>143.3</v>
      </c>
      <c r="C292" s="1">
        <v>0.96</v>
      </c>
      <c r="D292" s="1" t="s">
        <v>153</v>
      </c>
      <c r="E292" s="1">
        <v>3</v>
      </c>
      <c r="F292" s="33">
        <f>(($C$6*$D$10*$C$8/$C$7*C292)*(1+$C$11+$C$12))*(1+$C$13+$D$15+$C$16)*(1+$C$17)+($C$6*$C$21/$C$7*C292)</f>
        <v>4.168687513446401</v>
      </c>
      <c r="G292" s="58">
        <f>F292*$C$18</f>
        <v>1.4415321421497655</v>
      </c>
      <c r="H292" s="58">
        <f>F292*$C$19</f>
        <v>1.5770144863367737</v>
      </c>
      <c r="I292" s="33">
        <f t="shared" si="48"/>
        <v>0.3012687955055141</v>
      </c>
      <c r="J292" s="33">
        <f t="shared" si="49"/>
        <v>2.2465508812315362</v>
      </c>
      <c r="K292" s="5">
        <f t="shared" si="50"/>
        <v>9.74</v>
      </c>
    </row>
    <row r="293" spans="1:11" ht="26.25" customHeight="1">
      <c r="A293" s="2" t="s">
        <v>1671</v>
      </c>
      <c r="B293" s="1" t="s">
        <v>1672</v>
      </c>
      <c r="C293" s="1"/>
      <c r="D293" s="1"/>
      <c r="E293" s="1"/>
      <c r="F293" s="1"/>
      <c r="G293" s="1"/>
      <c r="H293" s="1"/>
      <c r="I293" s="33"/>
      <c r="J293" s="33"/>
      <c r="K293" s="5"/>
    </row>
    <row r="294" spans="1:11" ht="15">
      <c r="A294" s="1" t="s">
        <v>1673</v>
      </c>
      <c r="B294" s="1">
        <v>144.1</v>
      </c>
      <c r="C294" s="1">
        <v>8.65</v>
      </c>
      <c r="D294" s="46" t="s">
        <v>1662</v>
      </c>
      <c r="E294" s="1">
        <v>4</v>
      </c>
      <c r="F294" s="33">
        <f>(($C$6*$E$10*$C$8/$C$7*C294)*(1+$C$11+$C$12))*(1+$C$13+$E$15+$C$16)*(1+$C$17)+($C$6*$C$21/$C$7*C294)</f>
        <v>44.653701543741875</v>
      </c>
      <c r="G294" s="58">
        <f>F294*$C$18</f>
        <v>15.44124999382594</v>
      </c>
      <c r="H294" s="58">
        <f>F294*$C$19</f>
        <v>16.892495293997552</v>
      </c>
      <c r="I294" s="33">
        <f t="shared" si="48"/>
        <v>3.2270988975673918</v>
      </c>
      <c r="J294" s="33">
        <f t="shared" si="49"/>
        <v>24.064363718739823</v>
      </c>
      <c r="K294" s="5">
        <f t="shared" si="50"/>
        <v>104.28</v>
      </c>
    </row>
    <row r="295" spans="1:11" ht="15">
      <c r="A295" s="1" t="s">
        <v>1674</v>
      </c>
      <c r="B295" s="1">
        <v>144.2</v>
      </c>
      <c r="C295" s="1">
        <v>9.39</v>
      </c>
      <c r="D295" s="46" t="s">
        <v>1662</v>
      </c>
      <c r="E295" s="1">
        <v>4</v>
      </c>
      <c r="F295" s="33">
        <f>(($C$6*$E$10*$C$8/$C$7*C295)*(1+$C$11+$C$12))*(1+$C$13+$E$15+$C$16)*(1+$C$17)+($C$6*$C$21/$C$7*C295)</f>
        <v>48.47378699372672</v>
      </c>
      <c r="G295" s="58">
        <f>F295*$C$18</f>
        <v>16.762235542430698</v>
      </c>
      <c r="H295" s="58">
        <f>F295*$C$19</f>
        <v>18.33763361972682</v>
      </c>
      <c r="I295" s="33">
        <f t="shared" si="48"/>
        <v>3.5031744101916535</v>
      </c>
      <c r="J295" s="33">
        <f t="shared" si="49"/>
        <v>26.123049169822764</v>
      </c>
      <c r="K295" s="5">
        <f t="shared" si="50"/>
        <v>113.2</v>
      </c>
    </row>
    <row r="296" spans="1:11" ht="15">
      <c r="A296" s="1" t="s">
        <v>1675</v>
      </c>
      <c r="B296" s="1">
        <v>144.3</v>
      </c>
      <c r="C296" s="1">
        <v>10.8</v>
      </c>
      <c r="D296" s="46" t="s">
        <v>1662</v>
      </c>
      <c r="E296" s="1">
        <v>4</v>
      </c>
      <c r="F296" s="33">
        <f>(($C$6*$E$10*$C$8/$C$7*C296)*(1+$C$11+$C$12))*(1+$C$13+$E$15+$C$16)*(1+$C$17)+($C$6*$C$21/$C$7*C296)</f>
        <v>55.75259845923841</v>
      </c>
      <c r="G296" s="58">
        <f>F296*$C$18</f>
        <v>19.27924854720464</v>
      </c>
      <c r="H296" s="58">
        <f>F296*$C$19</f>
        <v>21.091207997129892</v>
      </c>
      <c r="I296" s="33">
        <f t="shared" si="48"/>
        <v>4.029210184245992</v>
      </c>
      <c r="J296" s="33">
        <f t="shared" si="49"/>
        <v>30.045679556345682</v>
      </c>
      <c r="K296" s="5">
        <f t="shared" si="50"/>
        <v>130.2</v>
      </c>
    </row>
    <row r="297" spans="1:11" ht="15">
      <c r="A297" s="1" t="s">
        <v>1676</v>
      </c>
      <c r="B297" s="1" t="s">
        <v>1677</v>
      </c>
      <c r="C297" s="1"/>
      <c r="D297" s="1"/>
      <c r="E297" s="1"/>
      <c r="F297" s="1"/>
      <c r="G297" s="1"/>
      <c r="H297" s="1"/>
      <c r="I297" s="33">
        <f t="shared" si="48"/>
        <v>0</v>
      </c>
      <c r="J297" s="33">
        <f t="shared" si="49"/>
        <v>0</v>
      </c>
      <c r="K297" s="5">
        <f t="shared" si="50"/>
        <v>0</v>
      </c>
    </row>
    <row r="298" spans="1:11" ht="15">
      <c r="A298" s="1" t="s">
        <v>1663</v>
      </c>
      <c r="B298" s="1">
        <v>145.1</v>
      </c>
      <c r="C298" s="1">
        <v>8.01</v>
      </c>
      <c r="D298" s="46" t="s">
        <v>1662</v>
      </c>
      <c r="E298" s="1">
        <v>2</v>
      </c>
      <c r="F298" s="33">
        <f>(($C$6*$C$10*$C$8/$C$7*C298)*(1+$C$11+$C$12))*(1+$C$13+$C$15+$C$16)*(1+$C$17)+($C$6*$C$21/$C$7*C298)</f>
        <v>26.65310792942784</v>
      </c>
      <c r="G298" s="58">
        <f>F298*$C$18</f>
        <v>9.216644721996147</v>
      </c>
      <c r="H298" s="58">
        <f>F298*$C$19</f>
        <v>10.082870729702552</v>
      </c>
      <c r="I298" s="33">
        <f t="shared" si="48"/>
        <v>1.926205717381468</v>
      </c>
      <c r="J298" s="33">
        <f t="shared" si="49"/>
        <v>14.363648729552404</v>
      </c>
      <c r="K298" s="5">
        <f t="shared" si="50"/>
        <v>62.24</v>
      </c>
    </row>
    <row r="299" spans="1:11" ht="15">
      <c r="A299" s="1" t="s">
        <v>1664</v>
      </c>
      <c r="B299" s="1">
        <v>145.2</v>
      </c>
      <c r="C299" s="1">
        <v>12.4</v>
      </c>
      <c r="D299" s="46" t="s">
        <v>1662</v>
      </c>
      <c r="E299" s="1">
        <v>2</v>
      </c>
      <c r="F299" s="33">
        <f>(($C$6*$C$10*$C$8/$C$7*C299)*(1+$C$11+$C$12))*(1+$C$13+$C$15+$C$16)*(1+$C$17)+($C$6*$C$21/$C$7*C299)</f>
        <v>41.26074136390827</v>
      </c>
      <c r="G299" s="58">
        <f>F299*$C$18</f>
        <v>14.267964363639479</v>
      </c>
      <c r="H299" s="58">
        <f>F299*$C$19</f>
        <v>15.608938457966499</v>
      </c>
      <c r="I299" s="33">
        <f t="shared" si="48"/>
        <v>2.981891497569314</v>
      </c>
      <c r="J299" s="33">
        <f t="shared" si="49"/>
        <v>22.235860704925066</v>
      </c>
      <c r="K299" s="5">
        <f t="shared" si="50"/>
        <v>96.36</v>
      </c>
    </row>
    <row r="300" spans="1:11" ht="15">
      <c r="A300" s="1" t="s">
        <v>1665</v>
      </c>
      <c r="B300" s="1">
        <v>145.3</v>
      </c>
      <c r="C300" s="1">
        <v>18.4</v>
      </c>
      <c r="D300" s="46" t="s">
        <v>1662</v>
      </c>
      <c r="E300" s="1">
        <v>2</v>
      </c>
      <c r="F300" s="33">
        <f>(($C$6*$C$10*$C$8/$C$7*C300)*(1+$C$11+$C$12))*(1+$C$13+$C$15+$C$16)*(1+$C$17)+($C$6*$C$21/$C$7*C300)</f>
        <v>61.22561621741226</v>
      </c>
      <c r="G300" s="58">
        <f>F300*$C$18</f>
        <v>21.17181808798116</v>
      </c>
      <c r="H300" s="58">
        <f>F300*$C$19</f>
        <v>23.16165061504706</v>
      </c>
      <c r="I300" s="33">
        <f t="shared" si="48"/>
        <v>4.424742222199626</v>
      </c>
      <c r="J300" s="33">
        <f t="shared" si="49"/>
        <v>32.99514814279203</v>
      </c>
      <c r="K300" s="5">
        <f t="shared" si="50"/>
        <v>142.98</v>
      </c>
    </row>
    <row r="301" spans="1:11" ht="26.25" customHeight="1">
      <c r="A301" s="2" t="s">
        <v>1678</v>
      </c>
      <c r="B301" s="1" t="s">
        <v>1679</v>
      </c>
      <c r="C301" s="1"/>
      <c r="D301" s="1"/>
      <c r="E301" s="1"/>
      <c r="F301" s="1"/>
      <c r="G301" s="1"/>
      <c r="H301" s="1"/>
      <c r="I301" s="33"/>
      <c r="J301" s="33"/>
      <c r="K301" s="5"/>
    </row>
    <row r="302" spans="1:11" ht="15">
      <c r="A302" s="1" t="s">
        <v>1680</v>
      </c>
      <c r="B302" s="1">
        <v>146.1</v>
      </c>
      <c r="C302" s="1">
        <v>14.13</v>
      </c>
      <c r="D302" s="23" t="s">
        <v>1682</v>
      </c>
      <c r="E302" s="1">
        <v>4</v>
      </c>
      <c r="F302" s="33">
        <f aca="true" t="shared" si="51" ref="F302:F307">(($C$6*$E$10*$C$8/$C$7*C302)*(1+$C$11+$C$12))*(1+$C$13+$E$15+$C$16)*(1+$C$17)+($C$6*$C$21/$C$7*C302)</f>
        <v>72.94298298417024</v>
      </c>
      <c r="G302" s="58">
        <f aca="true" t="shared" si="52" ref="G302:G327">F302*$C$18</f>
        <v>25.22368351592607</v>
      </c>
      <c r="H302" s="58">
        <f aca="true" t="shared" si="53" ref="H302:H327">F302*$C$19</f>
        <v>27.594330462911604</v>
      </c>
      <c r="I302" s="33">
        <f t="shared" si="48"/>
        <v>5.2715499910551715</v>
      </c>
      <c r="J302" s="33">
        <f t="shared" si="49"/>
        <v>39.30976408621893</v>
      </c>
      <c r="K302" s="5">
        <f t="shared" si="50"/>
        <v>170.34</v>
      </c>
    </row>
    <row r="303" spans="1:11" ht="15">
      <c r="A303" s="1" t="s">
        <v>1681</v>
      </c>
      <c r="B303" s="1">
        <v>146.2</v>
      </c>
      <c r="C303" s="1">
        <v>21.2</v>
      </c>
      <c r="D303" s="23" t="s">
        <v>1682</v>
      </c>
      <c r="E303" s="1">
        <v>4</v>
      </c>
      <c r="F303" s="33">
        <f t="shared" si="51"/>
        <v>109.44028586443095</v>
      </c>
      <c r="G303" s="58">
        <f t="shared" si="52"/>
        <v>37.84445085192022</v>
      </c>
      <c r="H303" s="58">
        <f t="shared" si="53"/>
        <v>41.40126014251423</v>
      </c>
      <c r="I303" s="33">
        <f t="shared" si="48"/>
        <v>7.909190361668058</v>
      </c>
      <c r="J303" s="33">
        <f t="shared" si="49"/>
        <v>58.97855616616003</v>
      </c>
      <c r="K303" s="5">
        <f t="shared" si="50"/>
        <v>255.57</v>
      </c>
    </row>
    <row r="304" spans="1:11" ht="15">
      <c r="A304" s="1" t="s">
        <v>1683</v>
      </c>
      <c r="B304" s="1">
        <v>146.3</v>
      </c>
      <c r="C304" s="1">
        <v>12.18</v>
      </c>
      <c r="D304" s="23" t="s">
        <v>1682</v>
      </c>
      <c r="E304" s="1">
        <v>4</v>
      </c>
      <c r="F304" s="33">
        <f t="shared" si="51"/>
        <v>62.87654159569665</v>
      </c>
      <c r="G304" s="58">
        <f t="shared" si="52"/>
        <v>21.7427080837919</v>
      </c>
      <c r="H304" s="58">
        <f t="shared" si="53"/>
        <v>23.786195685652043</v>
      </c>
      <c r="I304" s="33">
        <f t="shared" si="48"/>
        <v>4.544053707788534</v>
      </c>
      <c r="J304" s="33">
        <f t="shared" si="49"/>
        <v>33.88484972187874</v>
      </c>
      <c r="K304" s="5">
        <f t="shared" si="50"/>
        <v>146.83</v>
      </c>
    </row>
    <row r="305" spans="1:11" ht="15">
      <c r="A305" s="1" t="s">
        <v>1681</v>
      </c>
      <c r="B305" s="1">
        <v>146.4</v>
      </c>
      <c r="C305" s="1">
        <v>1.27</v>
      </c>
      <c r="D305" s="23" t="s">
        <v>1682</v>
      </c>
      <c r="E305" s="1">
        <v>4</v>
      </c>
      <c r="F305" s="33">
        <f t="shared" si="51"/>
        <v>6.556092596595628</v>
      </c>
      <c r="G305" s="58">
        <f t="shared" si="52"/>
        <v>2.267096819902768</v>
      </c>
      <c r="H305" s="58">
        <f t="shared" si="53"/>
        <v>2.480169829292126</v>
      </c>
      <c r="I305" s="33">
        <f t="shared" si="48"/>
        <v>0.47380527166596387</v>
      </c>
      <c r="J305" s="33">
        <f t="shared" si="49"/>
        <v>3.5331493552369455</v>
      </c>
      <c r="K305" s="5">
        <f t="shared" si="50"/>
        <v>15.31</v>
      </c>
    </row>
    <row r="306" spans="1:11" ht="15">
      <c r="A306" s="1" t="s">
        <v>1684</v>
      </c>
      <c r="B306" s="1">
        <v>146.5</v>
      </c>
      <c r="C306" s="1">
        <v>11.66</v>
      </c>
      <c r="D306" s="23" t="s">
        <v>1682</v>
      </c>
      <c r="E306" s="1">
        <v>4</v>
      </c>
      <c r="F306" s="33">
        <f t="shared" si="51"/>
        <v>60.19215722543702</v>
      </c>
      <c r="G306" s="58">
        <f t="shared" si="52"/>
        <v>20.814447968556124</v>
      </c>
      <c r="H306" s="58">
        <f t="shared" si="53"/>
        <v>22.770693078382827</v>
      </c>
      <c r="I306" s="33">
        <f t="shared" si="48"/>
        <v>4.3500546989174325</v>
      </c>
      <c r="J306" s="33">
        <f t="shared" si="49"/>
        <v>32.43820589138802</v>
      </c>
      <c r="K306" s="5">
        <f t="shared" si="50"/>
        <v>140.57</v>
      </c>
    </row>
    <row r="307" spans="1:11" ht="15">
      <c r="A307" s="1" t="s">
        <v>1681</v>
      </c>
      <c r="B307" s="1">
        <v>146.6</v>
      </c>
      <c r="C307" s="1">
        <v>17.49</v>
      </c>
      <c r="D307" s="23" t="s">
        <v>1682</v>
      </c>
      <c r="E307" s="1">
        <v>4</v>
      </c>
      <c r="F307" s="33">
        <f t="shared" si="51"/>
        <v>90.28823583815552</v>
      </c>
      <c r="G307" s="58">
        <f t="shared" si="52"/>
        <v>31.22167195283418</v>
      </c>
      <c r="H307" s="58">
        <f t="shared" si="53"/>
        <v>34.15603961757424</v>
      </c>
      <c r="I307" s="33">
        <f t="shared" si="48"/>
        <v>6.525082048376147</v>
      </c>
      <c r="J307" s="33">
        <f t="shared" si="49"/>
        <v>48.65730883708202</v>
      </c>
      <c r="K307" s="5">
        <f t="shared" si="50"/>
        <v>210.85</v>
      </c>
    </row>
    <row r="308" spans="1:11" ht="15">
      <c r="A308" s="1" t="s">
        <v>1685</v>
      </c>
      <c r="B308" s="23" t="s">
        <v>1687</v>
      </c>
      <c r="C308" s="1">
        <v>0.4</v>
      </c>
      <c r="D308" s="1" t="s">
        <v>974</v>
      </c>
      <c r="E308" s="1">
        <v>3</v>
      </c>
      <c r="F308" s="33">
        <f>(($C$6*$D$10*$C$8/$C$7*C308)*(1+$C$11+$C$12))*(1+$C$13+$D$15+$C$16)*(1+$C$17)+($C$6*$C$21/$C$7*C308)</f>
        <v>1.7369531306026669</v>
      </c>
      <c r="G308" s="58">
        <f t="shared" si="52"/>
        <v>0.6006383925624021</v>
      </c>
      <c r="H308" s="58">
        <f t="shared" si="53"/>
        <v>0.6570893693069889</v>
      </c>
      <c r="I308" s="33">
        <f t="shared" si="48"/>
        <v>0.1255286647939642</v>
      </c>
      <c r="J308" s="33">
        <f t="shared" si="49"/>
        <v>0.9360628671798068</v>
      </c>
      <c r="K308" s="5">
        <f t="shared" si="50"/>
        <v>4.06</v>
      </c>
    </row>
    <row r="309" spans="1:11" ht="15">
      <c r="A309" s="1" t="s">
        <v>1686</v>
      </c>
      <c r="B309" s="1">
        <v>147.2</v>
      </c>
      <c r="C309" s="1">
        <v>0.65</v>
      </c>
      <c r="D309" s="1" t="s">
        <v>974</v>
      </c>
      <c r="E309" s="1">
        <v>3</v>
      </c>
      <c r="F309" s="33">
        <f>(($C$6*$D$10*$C$8/$C$7*C309)*(1+$C$11+$C$12))*(1+$C$13+$D$15+$C$16)*(1+$C$17)+($C$6*$C$21/$C$7*C309)</f>
        <v>2.8225488372293337</v>
      </c>
      <c r="G309" s="58">
        <f t="shared" si="52"/>
        <v>0.9760373879139036</v>
      </c>
      <c r="H309" s="58">
        <f t="shared" si="53"/>
        <v>1.067770225123857</v>
      </c>
      <c r="I309" s="33">
        <f t="shared" si="48"/>
        <v>0.20398408029019183</v>
      </c>
      <c r="J309" s="33">
        <f t="shared" si="49"/>
        <v>1.5211021591671858</v>
      </c>
      <c r="K309" s="5">
        <f t="shared" si="50"/>
        <v>6.59</v>
      </c>
    </row>
    <row r="310" spans="1:11" ht="15">
      <c r="A310" s="1" t="s">
        <v>1688</v>
      </c>
      <c r="B310" s="23" t="s">
        <v>1691</v>
      </c>
      <c r="C310" s="1">
        <v>0.79</v>
      </c>
      <c r="D310" s="1" t="s">
        <v>239</v>
      </c>
      <c r="E310" s="1">
        <v>4</v>
      </c>
      <c r="F310" s="33">
        <f aca="true" t="shared" si="54" ref="F310:F320">(($C$6*$E$10*$C$8/$C$7*C310)*(1+$C$11+$C$12))*(1+$C$13+$E$15+$C$16)*(1+$C$17)+($C$6*$C$21/$C$7*C310)</f>
        <v>4.078199331740587</v>
      </c>
      <c r="G310" s="58">
        <f t="shared" si="52"/>
        <v>1.4102413289158948</v>
      </c>
      <c r="H310" s="58">
        <f t="shared" si="53"/>
        <v>1.542782807197464</v>
      </c>
      <c r="I310" s="33">
        <f t="shared" si="48"/>
        <v>0.29472926347725303</v>
      </c>
      <c r="J310" s="33">
        <f t="shared" si="49"/>
        <v>2.1977858193993596</v>
      </c>
      <c r="K310" s="5">
        <f t="shared" si="50"/>
        <v>9.52</v>
      </c>
    </row>
    <row r="311" spans="1:11" ht="15">
      <c r="A311" s="1" t="s">
        <v>1689</v>
      </c>
      <c r="B311" s="1">
        <v>148.2</v>
      </c>
      <c r="C311" s="1">
        <v>0.9</v>
      </c>
      <c r="D311" s="1" t="s">
        <v>239</v>
      </c>
      <c r="E311" s="1">
        <v>4</v>
      </c>
      <c r="F311" s="33">
        <f t="shared" si="54"/>
        <v>4.646049871603201</v>
      </c>
      <c r="G311" s="58">
        <f t="shared" si="52"/>
        <v>1.6066040456003867</v>
      </c>
      <c r="H311" s="58">
        <f t="shared" si="53"/>
        <v>1.757600666427491</v>
      </c>
      <c r="I311" s="33">
        <f t="shared" si="48"/>
        <v>0.33576751535383265</v>
      </c>
      <c r="J311" s="33">
        <f t="shared" si="49"/>
        <v>2.503806629695473</v>
      </c>
      <c r="K311" s="5">
        <f t="shared" si="50"/>
        <v>10.85</v>
      </c>
    </row>
    <row r="312" spans="1:11" ht="15">
      <c r="A312" s="1" t="s">
        <v>1690</v>
      </c>
      <c r="B312" s="1">
        <v>148.3</v>
      </c>
      <c r="C312" s="1">
        <v>1.06</v>
      </c>
      <c r="D312" s="1" t="s">
        <v>239</v>
      </c>
      <c r="E312" s="1">
        <v>4</v>
      </c>
      <c r="F312" s="33">
        <f t="shared" si="54"/>
        <v>5.472014293221547</v>
      </c>
      <c r="G312" s="58">
        <f t="shared" si="52"/>
        <v>1.892222542596011</v>
      </c>
      <c r="H312" s="58">
        <f t="shared" si="53"/>
        <v>2.0700630071257113</v>
      </c>
      <c r="I312" s="33">
        <f t="shared" si="48"/>
        <v>0.39545951808340285</v>
      </c>
      <c r="J312" s="33">
        <f t="shared" si="49"/>
        <v>2.9489278083080017</v>
      </c>
      <c r="K312" s="5">
        <f t="shared" si="50"/>
        <v>12.78</v>
      </c>
    </row>
    <row r="313" spans="1:11" ht="15">
      <c r="A313" s="1" t="s">
        <v>1692</v>
      </c>
      <c r="B313" s="1" t="s">
        <v>1693</v>
      </c>
      <c r="C313" s="1">
        <v>0.92</v>
      </c>
      <c r="D313" s="46" t="s">
        <v>1694</v>
      </c>
      <c r="E313" s="1">
        <v>4</v>
      </c>
      <c r="F313" s="33">
        <f t="shared" si="54"/>
        <v>4.749295424305494</v>
      </c>
      <c r="G313" s="58">
        <f t="shared" si="52"/>
        <v>1.6423063577248398</v>
      </c>
      <c r="H313" s="58">
        <f t="shared" si="53"/>
        <v>1.7966584590147685</v>
      </c>
      <c r="I313" s="33">
        <f t="shared" si="48"/>
        <v>0.3432290156950289</v>
      </c>
      <c r="J313" s="33">
        <f t="shared" si="49"/>
        <v>2.559446777022039</v>
      </c>
      <c r="K313" s="5">
        <f t="shared" si="50"/>
        <v>11.09</v>
      </c>
    </row>
    <row r="314" spans="1:11" ht="30" customHeight="1">
      <c r="A314" s="2" t="s">
        <v>1695</v>
      </c>
      <c r="B314" s="1" t="s">
        <v>1696</v>
      </c>
      <c r="C314" s="1">
        <v>0.2</v>
      </c>
      <c r="D314" s="1" t="s">
        <v>153</v>
      </c>
      <c r="E314" s="1">
        <v>4</v>
      </c>
      <c r="F314" s="33">
        <f t="shared" si="54"/>
        <v>1.0324555270229336</v>
      </c>
      <c r="G314" s="58">
        <f t="shared" si="52"/>
        <v>0.35702312124453045</v>
      </c>
      <c r="H314" s="58">
        <f t="shared" si="53"/>
        <v>0.39057792587277584</v>
      </c>
      <c r="I314" s="33">
        <f t="shared" si="48"/>
        <v>0.07461500341196282</v>
      </c>
      <c r="J314" s="33">
        <f t="shared" si="49"/>
        <v>0.5564014732656608</v>
      </c>
      <c r="K314" s="5">
        <f t="shared" si="50"/>
        <v>2.41</v>
      </c>
    </row>
    <row r="315" spans="1:11" ht="29.25" customHeight="1">
      <c r="A315" s="2" t="s">
        <v>1697</v>
      </c>
      <c r="B315" s="1" t="s">
        <v>1698</v>
      </c>
      <c r="C315" s="1">
        <v>0.07</v>
      </c>
      <c r="D315" s="1" t="s">
        <v>153</v>
      </c>
      <c r="E315" s="1">
        <v>4</v>
      </c>
      <c r="F315" s="33">
        <f t="shared" si="54"/>
        <v>0.3613594344580267</v>
      </c>
      <c r="G315" s="58">
        <f t="shared" si="52"/>
        <v>0.12495809243558563</v>
      </c>
      <c r="H315" s="58">
        <f t="shared" si="53"/>
        <v>0.1367022740554715</v>
      </c>
      <c r="I315" s="33">
        <f t="shared" si="48"/>
        <v>0.02611525119418698</v>
      </c>
      <c r="J315" s="33">
        <f t="shared" si="49"/>
        <v>0.19474051564298125</v>
      </c>
      <c r="K315" s="5">
        <f t="shared" si="50"/>
        <v>0.84</v>
      </c>
    </row>
    <row r="316" spans="1:11" ht="15">
      <c r="A316" s="1" t="s">
        <v>1699</v>
      </c>
      <c r="B316" s="1" t="s">
        <v>1700</v>
      </c>
      <c r="C316" s="1">
        <v>1.67</v>
      </c>
      <c r="D316" s="23" t="s">
        <v>206</v>
      </c>
      <c r="E316" s="1">
        <v>4</v>
      </c>
      <c r="F316" s="33">
        <f t="shared" si="54"/>
        <v>8.621003650641494</v>
      </c>
      <c r="G316" s="58">
        <f t="shared" si="52"/>
        <v>2.981143062391829</v>
      </c>
      <c r="H316" s="58">
        <f t="shared" si="53"/>
        <v>3.2613256810376776</v>
      </c>
      <c r="I316" s="33">
        <f t="shared" si="48"/>
        <v>0.6230352784898895</v>
      </c>
      <c r="J316" s="33">
        <f t="shared" si="49"/>
        <v>4.645952301768267</v>
      </c>
      <c r="K316" s="5">
        <f t="shared" si="50"/>
        <v>20.13</v>
      </c>
    </row>
    <row r="317" spans="1:11" ht="15">
      <c r="A317" s="1" t="s">
        <v>1701</v>
      </c>
      <c r="B317" s="1" t="s">
        <v>1702</v>
      </c>
      <c r="C317" s="1">
        <v>0.54</v>
      </c>
      <c r="D317" s="23" t="s">
        <v>206</v>
      </c>
      <c r="E317" s="1">
        <v>4</v>
      </c>
      <c r="F317" s="33">
        <f t="shared" si="54"/>
        <v>2.7876299229619206</v>
      </c>
      <c r="G317" s="58">
        <f t="shared" si="52"/>
        <v>0.9639624273602321</v>
      </c>
      <c r="H317" s="58">
        <f t="shared" si="53"/>
        <v>1.0545603998564945</v>
      </c>
      <c r="I317" s="33">
        <f t="shared" si="48"/>
        <v>0.20146050921229958</v>
      </c>
      <c r="J317" s="33">
        <f t="shared" si="49"/>
        <v>1.502283977817284</v>
      </c>
      <c r="K317" s="5">
        <f t="shared" si="50"/>
        <v>6.51</v>
      </c>
    </row>
    <row r="318" spans="1:11" ht="15">
      <c r="A318" s="1" t="s">
        <v>1703</v>
      </c>
      <c r="B318" s="1" t="s">
        <v>1704</v>
      </c>
      <c r="C318" s="1">
        <v>0.5</v>
      </c>
      <c r="D318" s="1" t="s">
        <v>239</v>
      </c>
      <c r="E318" s="1">
        <v>4</v>
      </c>
      <c r="F318" s="33">
        <f t="shared" si="54"/>
        <v>2.581138817557333</v>
      </c>
      <c r="G318" s="58">
        <f t="shared" si="52"/>
        <v>0.8925578031113258</v>
      </c>
      <c r="H318" s="58">
        <f t="shared" si="53"/>
        <v>0.9764448146819392</v>
      </c>
      <c r="I318" s="33">
        <f t="shared" si="48"/>
        <v>0.18653750852990697</v>
      </c>
      <c r="J318" s="33">
        <f t="shared" si="49"/>
        <v>1.3910036831641515</v>
      </c>
      <c r="K318" s="5">
        <f t="shared" si="50"/>
        <v>6.03</v>
      </c>
    </row>
    <row r="319" spans="1:11" ht="15">
      <c r="A319" s="1" t="s">
        <v>1705</v>
      </c>
      <c r="B319" s="1" t="s">
        <v>1706</v>
      </c>
      <c r="C319" s="1">
        <v>0.25</v>
      </c>
      <c r="D319" s="55" t="s">
        <v>1707</v>
      </c>
      <c r="E319" s="1">
        <v>4</v>
      </c>
      <c r="F319" s="33">
        <f t="shared" si="54"/>
        <v>1.2905694087786665</v>
      </c>
      <c r="G319" s="58">
        <f t="shared" si="52"/>
        <v>0.4462789015556629</v>
      </c>
      <c r="H319" s="58">
        <f t="shared" si="53"/>
        <v>0.4882224073409696</v>
      </c>
      <c r="I319" s="33">
        <f t="shared" si="48"/>
        <v>0.09326875426495349</v>
      </c>
      <c r="J319" s="33">
        <f t="shared" si="49"/>
        <v>0.6955018415820757</v>
      </c>
      <c r="K319" s="5">
        <f t="shared" si="50"/>
        <v>3.01</v>
      </c>
    </row>
    <row r="320" spans="1:11" ht="15">
      <c r="A320" s="1" t="s">
        <v>1708</v>
      </c>
      <c r="B320" s="1" t="s">
        <v>1709</v>
      </c>
      <c r="C320" s="1">
        <v>0.67</v>
      </c>
      <c r="D320" s="1" t="s">
        <v>239</v>
      </c>
      <c r="E320" s="1">
        <v>4</v>
      </c>
      <c r="F320" s="33">
        <f t="shared" si="54"/>
        <v>3.458726015526827</v>
      </c>
      <c r="G320" s="58">
        <f t="shared" si="52"/>
        <v>1.1960274561691768</v>
      </c>
      <c r="H320" s="58">
        <f t="shared" si="53"/>
        <v>1.3084360516737987</v>
      </c>
      <c r="I320" s="33">
        <f t="shared" si="48"/>
        <v>0.24996026143007538</v>
      </c>
      <c r="J320" s="33">
        <f t="shared" si="49"/>
        <v>1.8639449354399633</v>
      </c>
      <c r="K320" s="5">
        <f t="shared" si="50"/>
        <v>8.08</v>
      </c>
    </row>
    <row r="321" spans="1:11" ht="15">
      <c r="A321" s="1" t="s">
        <v>1710</v>
      </c>
      <c r="B321" s="1" t="s">
        <v>1711</v>
      </c>
      <c r="C321" s="1">
        <v>0.2</v>
      </c>
      <c r="D321" s="55" t="s">
        <v>1712</v>
      </c>
      <c r="E321" s="1">
        <v>3</v>
      </c>
      <c r="F321" s="33">
        <f>(($C$6*$D$10*$C$8/$C$7*C321)*(1+$C$11+$C$12))*(1+$C$13+$D$15+$C$16)*(1+$C$17)+($C$6*$C$21/$C$7*C321)</f>
        <v>0.8684765653013334</v>
      </c>
      <c r="G321" s="58">
        <f t="shared" si="52"/>
        <v>0.3003191962812011</v>
      </c>
      <c r="H321" s="58">
        <f t="shared" si="53"/>
        <v>0.32854468465349446</v>
      </c>
      <c r="I321" s="33">
        <f t="shared" si="48"/>
        <v>0.0627643323969821</v>
      </c>
      <c r="J321" s="33">
        <f t="shared" si="49"/>
        <v>0.4680314335899034</v>
      </c>
      <c r="K321" s="5">
        <f t="shared" si="50"/>
        <v>2.03</v>
      </c>
    </row>
    <row r="322" spans="1:11" ht="15">
      <c r="A322" s="1" t="s">
        <v>1713</v>
      </c>
      <c r="B322" s="1" t="s">
        <v>1714</v>
      </c>
      <c r="C322" s="1">
        <v>0.32</v>
      </c>
      <c r="D322" s="1" t="s">
        <v>239</v>
      </c>
      <c r="E322" s="1">
        <v>3</v>
      </c>
      <c r="F322" s="33">
        <f>(($C$6*$D$10*$C$8/$C$7*C322)*(1+$C$11+$C$12))*(1+$C$13+$D$15+$C$16)*(1+$C$17)+($C$6*$C$21/$C$7*C322)</f>
        <v>1.3895625044821336</v>
      </c>
      <c r="G322" s="58">
        <f t="shared" si="52"/>
        <v>0.4805107140499218</v>
      </c>
      <c r="H322" s="58">
        <f t="shared" si="53"/>
        <v>0.5256714954455912</v>
      </c>
      <c r="I322" s="33">
        <f t="shared" si="48"/>
        <v>0.10042293183517137</v>
      </c>
      <c r="J322" s="33">
        <f t="shared" si="49"/>
        <v>0.7488502937438453</v>
      </c>
      <c r="K322" s="5">
        <f t="shared" si="50"/>
        <v>3.25</v>
      </c>
    </row>
    <row r="323" spans="1:11" ht="15">
      <c r="A323" s="1" t="s">
        <v>1715</v>
      </c>
      <c r="B323" s="23" t="s">
        <v>1716</v>
      </c>
      <c r="C323" s="1">
        <v>0.06</v>
      </c>
      <c r="D323" s="1" t="s">
        <v>1717</v>
      </c>
      <c r="E323" s="1">
        <v>3</v>
      </c>
      <c r="F323" s="33">
        <f>(($C$6*$D$10*$C$8/$C$7*C323)*(1+$C$11+$C$12))*(1+$C$13+$D$15+$C$16)*(1+$C$17)+($C$6*$C$21/$C$7*C323)</f>
        <v>0.2605429695904001</v>
      </c>
      <c r="G323" s="58">
        <f t="shared" si="52"/>
        <v>0.09009575888436035</v>
      </c>
      <c r="H323" s="58">
        <f t="shared" si="53"/>
        <v>0.09856340539604835</v>
      </c>
      <c r="I323" s="33">
        <f t="shared" si="48"/>
        <v>0.018829299719094632</v>
      </c>
      <c r="J323" s="33">
        <f t="shared" si="49"/>
        <v>0.14040943007697101</v>
      </c>
      <c r="K323" s="5">
        <f t="shared" si="50"/>
        <v>0.61</v>
      </c>
    </row>
    <row r="324" spans="1:11" ht="15">
      <c r="A324" s="1" t="s">
        <v>1718</v>
      </c>
      <c r="B324" s="1">
        <v>159.2</v>
      </c>
      <c r="C324" s="1">
        <v>0.07</v>
      </c>
      <c r="D324" s="1" t="s">
        <v>1717</v>
      </c>
      <c r="E324" s="1">
        <v>3</v>
      </c>
      <c r="F324" s="33">
        <f>(($C$6*$D$10*$C$8/$C$7*C324)*(1+$C$11+$C$12))*(1+$C$13+$D$15+$C$16)*(1+$C$17)+($C$6*$C$21/$C$7*C324)</f>
        <v>0.3039667978554667</v>
      </c>
      <c r="G324" s="58">
        <f t="shared" si="52"/>
        <v>0.10511171869842038</v>
      </c>
      <c r="H324" s="58">
        <f t="shared" si="53"/>
        <v>0.11499063962872307</v>
      </c>
      <c r="I324" s="33">
        <f t="shared" si="48"/>
        <v>0.021967516338943737</v>
      </c>
      <c r="J324" s="33">
        <f t="shared" si="49"/>
        <v>0.16381100175646618</v>
      </c>
      <c r="K324" s="5">
        <f t="shared" si="50"/>
        <v>0.71</v>
      </c>
    </row>
    <row r="325" spans="1:11" ht="15">
      <c r="A325" s="1" t="s">
        <v>1719</v>
      </c>
      <c r="B325" s="1">
        <v>159.3</v>
      </c>
      <c r="C325" s="1">
        <v>0.11</v>
      </c>
      <c r="D325" s="1" t="s">
        <v>1717</v>
      </c>
      <c r="E325" s="1">
        <v>3</v>
      </c>
      <c r="F325" s="33">
        <f>(($C$6*$D$10*$C$8/$C$7*C325)*(1+$C$11+$C$12))*(1+$C$13+$D$15+$C$16)*(1+$C$17)+($C$6*$C$21/$C$7*C325)</f>
        <v>0.47766211091573335</v>
      </c>
      <c r="G325" s="58">
        <f t="shared" si="52"/>
        <v>0.1651755579546606</v>
      </c>
      <c r="H325" s="58">
        <f t="shared" si="53"/>
        <v>0.18069957655942193</v>
      </c>
      <c r="I325" s="33">
        <f t="shared" si="48"/>
        <v>0.034520382818340155</v>
      </c>
      <c r="J325" s="33">
        <f t="shared" si="49"/>
        <v>0.2574172884744468</v>
      </c>
      <c r="K325" s="5">
        <f t="shared" si="50"/>
        <v>1.12</v>
      </c>
    </row>
    <row r="326" spans="1:11" ht="15">
      <c r="A326" s="1" t="s">
        <v>1720</v>
      </c>
      <c r="B326" s="23" t="s">
        <v>1721</v>
      </c>
      <c r="C326" s="1">
        <v>0.47</v>
      </c>
      <c r="D326" s="1" t="s">
        <v>974</v>
      </c>
      <c r="E326" s="1">
        <v>4</v>
      </c>
      <c r="F326" s="33">
        <f>(($C$6*$E$10*$C$8/$C$7*C326)*(1+$C$11+$C$12))*(1+$C$13+$E$15+$C$16)*(1+$C$17)+($C$6*$C$21/$C$7*C326)</f>
        <v>2.4262704885038935</v>
      </c>
      <c r="G326" s="58">
        <f t="shared" si="52"/>
        <v>0.8390043349246463</v>
      </c>
      <c r="H326" s="58">
        <f t="shared" si="53"/>
        <v>0.917858125801023</v>
      </c>
      <c r="I326" s="33">
        <f t="shared" si="48"/>
        <v>0.17534525801811257</v>
      </c>
      <c r="J326" s="33">
        <f t="shared" si="49"/>
        <v>1.3075434621743027</v>
      </c>
      <c r="K326" s="5">
        <f t="shared" si="50"/>
        <v>5.67</v>
      </c>
    </row>
    <row r="327" spans="1:11" ht="15">
      <c r="A327" s="1" t="s">
        <v>1722</v>
      </c>
      <c r="B327" s="1">
        <v>160.2</v>
      </c>
      <c r="C327" s="1">
        <v>0.7</v>
      </c>
      <c r="D327" s="1" t="s">
        <v>974</v>
      </c>
      <c r="E327" s="1">
        <v>4</v>
      </c>
      <c r="F327" s="33">
        <f>(($C$6*$E$10*$C$8/$C$7*C327)*(1+$C$11+$C$12))*(1+$C$13+$E$15+$C$16)*(1+$C$17)+($C$6*$C$21/$C$7*C327)</f>
        <v>3.613594344580267</v>
      </c>
      <c r="G327" s="58">
        <f t="shared" si="52"/>
        <v>1.2495809243558562</v>
      </c>
      <c r="H327" s="58">
        <f t="shared" si="53"/>
        <v>1.367022740554715</v>
      </c>
      <c r="I327" s="33">
        <f t="shared" si="48"/>
        <v>0.2611525119418698</v>
      </c>
      <c r="J327" s="33">
        <f t="shared" si="49"/>
        <v>1.947405156429812</v>
      </c>
      <c r="K327" s="5">
        <f t="shared" si="50"/>
        <v>8.44</v>
      </c>
    </row>
    <row r="328" spans="1:11" ht="15">
      <c r="A328" s="1" t="s">
        <v>1723</v>
      </c>
      <c r="B328" s="1" t="s">
        <v>1725</v>
      </c>
      <c r="C328" s="1"/>
      <c r="D328" s="1"/>
      <c r="E328" s="1"/>
      <c r="F328" s="1"/>
      <c r="G328" s="1"/>
      <c r="H328" s="1"/>
      <c r="I328" s="33"/>
      <c r="J328" s="33"/>
      <c r="K328" s="5"/>
    </row>
    <row r="329" spans="1:11" ht="15">
      <c r="A329" s="1" t="s">
        <v>1724</v>
      </c>
      <c r="B329" s="1">
        <v>161.1</v>
      </c>
      <c r="C329" s="1">
        <v>0.15</v>
      </c>
      <c r="D329" s="1" t="s">
        <v>1728</v>
      </c>
      <c r="E329" s="1">
        <v>3</v>
      </c>
      <c r="F329" s="33">
        <f aca="true" t="shared" si="55" ref="F329:F334">(($C$6*$D$10*$C$8/$C$7*C329)*(1+$C$11+$C$12))*(1+$C$13+$D$15+$C$16)*(1+$C$17)+($C$6*$C$21/$C$7*C329)</f>
        <v>0.651357423976</v>
      </c>
      <c r="G329" s="58">
        <f aca="true" t="shared" si="56" ref="G329:G340">F329*$C$18</f>
        <v>0.2252393972109008</v>
      </c>
      <c r="H329" s="58">
        <f aca="true" t="shared" si="57" ref="H329:H340">F329*$C$19</f>
        <v>0.24640851349012083</v>
      </c>
      <c r="I329" s="33">
        <f t="shared" si="48"/>
        <v>0.047073249297736576</v>
      </c>
      <c r="J329" s="33">
        <f t="shared" si="49"/>
        <v>0.3510235751924275</v>
      </c>
      <c r="K329" s="5">
        <f t="shared" si="50"/>
        <v>1.52</v>
      </c>
    </row>
    <row r="330" spans="1:11" ht="15">
      <c r="A330" s="1" t="s">
        <v>1727</v>
      </c>
      <c r="B330" s="1">
        <v>161.2</v>
      </c>
      <c r="C330" s="1">
        <v>0.21</v>
      </c>
      <c r="D330" s="1" t="s">
        <v>1728</v>
      </c>
      <c r="E330" s="1">
        <v>3</v>
      </c>
      <c r="F330" s="33">
        <f t="shared" si="55"/>
        <v>0.9119003935664001</v>
      </c>
      <c r="G330" s="58">
        <f t="shared" si="56"/>
        <v>0.31533515609526114</v>
      </c>
      <c r="H330" s="58">
        <f t="shared" si="57"/>
        <v>0.3449719188861692</v>
      </c>
      <c r="I330" s="33">
        <f t="shared" si="48"/>
        <v>0.06590254901683121</v>
      </c>
      <c r="J330" s="33">
        <f t="shared" si="49"/>
        <v>0.4914330052693985</v>
      </c>
      <c r="K330" s="5">
        <f t="shared" si="50"/>
        <v>2.13</v>
      </c>
    </row>
    <row r="331" spans="1:11" ht="15">
      <c r="A331" s="1" t="s">
        <v>1726</v>
      </c>
      <c r="B331" s="1">
        <v>161.3</v>
      </c>
      <c r="C331" s="1">
        <v>0.33</v>
      </c>
      <c r="D331" s="1" t="s">
        <v>1728</v>
      </c>
      <c r="E331" s="1">
        <v>3</v>
      </c>
      <c r="F331" s="33">
        <f t="shared" si="55"/>
        <v>1.4329863327472</v>
      </c>
      <c r="G331" s="58">
        <f t="shared" si="56"/>
        <v>0.4955266738639818</v>
      </c>
      <c r="H331" s="58">
        <f t="shared" si="57"/>
        <v>0.5420987296782659</v>
      </c>
      <c r="I331" s="33">
        <f t="shared" si="48"/>
        <v>0.10356114845502047</v>
      </c>
      <c r="J331" s="33">
        <f t="shared" si="49"/>
        <v>0.7722518654233405</v>
      </c>
      <c r="K331" s="5">
        <f t="shared" si="50"/>
        <v>3.35</v>
      </c>
    </row>
    <row r="332" spans="1:11" ht="15">
      <c r="A332" s="1" t="s">
        <v>1729</v>
      </c>
      <c r="B332" s="23" t="s">
        <v>1730</v>
      </c>
      <c r="C332" s="1">
        <v>0.07</v>
      </c>
      <c r="D332" s="1" t="s">
        <v>1731</v>
      </c>
      <c r="E332" s="1">
        <v>3</v>
      </c>
      <c r="F332" s="33">
        <f t="shared" si="55"/>
        <v>0.3039667978554667</v>
      </c>
      <c r="G332" s="58">
        <f t="shared" si="56"/>
        <v>0.10511171869842038</v>
      </c>
      <c r="H332" s="58">
        <f t="shared" si="57"/>
        <v>0.11499063962872307</v>
      </c>
      <c r="I332" s="33">
        <f t="shared" si="48"/>
        <v>0.021967516338943737</v>
      </c>
      <c r="J332" s="33">
        <f t="shared" si="49"/>
        <v>0.16381100175646618</v>
      </c>
      <c r="K332" s="5">
        <f t="shared" si="50"/>
        <v>0.71</v>
      </c>
    </row>
    <row r="333" spans="1:11" ht="15">
      <c r="A333" s="1" t="s">
        <v>1732</v>
      </c>
      <c r="B333" s="1">
        <v>162.2</v>
      </c>
      <c r="C333" s="1">
        <v>0.09</v>
      </c>
      <c r="D333" s="1" t="s">
        <v>1731</v>
      </c>
      <c r="E333" s="1">
        <v>3</v>
      </c>
      <c r="F333" s="33">
        <f t="shared" si="55"/>
        <v>0.3908144543856001</v>
      </c>
      <c r="G333" s="58">
        <f t="shared" si="56"/>
        <v>0.1351436383265405</v>
      </c>
      <c r="H333" s="58">
        <f t="shared" si="57"/>
        <v>0.14784510809407253</v>
      </c>
      <c r="I333" s="33">
        <f t="shared" si="48"/>
        <v>0.028243949578641948</v>
      </c>
      <c r="J333" s="33">
        <f t="shared" si="49"/>
        <v>0.21061414511545654</v>
      </c>
      <c r="K333" s="5">
        <f t="shared" si="50"/>
        <v>0.91</v>
      </c>
    </row>
    <row r="334" spans="1:11" ht="15">
      <c r="A334" s="1" t="s">
        <v>1733</v>
      </c>
      <c r="B334" s="1">
        <v>162.3</v>
      </c>
      <c r="C334" s="1">
        <v>0.11</v>
      </c>
      <c r="D334" s="1" t="s">
        <v>1731</v>
      </c>
      <c r="E334" s="1">
        <v>3</v>
      </c>
      <c r="F334" s="33">
        <f t="shared" si="55"/>
        <v>0.47766211091573335</v>
      </c>
      <c r="G334" s="58">
        <f t="shared" si="56"/>
        <v>0.1651755579546606</v>
      </c>
      <c r="H334" s="58">
        <f t="shared" si="57"/>
        <v>0.18069957655942193</v>
      </c>
      <c r="I334" s="33">
        <f t="shared" si="48"/>
        <v>0.034520382818340155</v>
      </c>
      <c r="J334" s="33">
        <f t="shared" si="49"/>
        <v>0.2574172884744468</v>
      </c>
      <c r="K334" s="5">
        <f t="shared" si="50"/>
        <v>1.12</v>
      </c>
    </row>
    <row r="335" spans="1:11" ht="15">
      <c r="A335" s="1" t="s">
        <v>1734</v>
      </c>
      <c r="B335" s="23" t="s">
        <v>1735</v>
      </c>
      <c r="C335" s="1">
        <v>0.58</v>
      </c>
      <c r="D335" s="23" t="s">
        <v>1736</v>
      </c>
      <c r="E335" s="1">
        <v>4</v>
      </c>
      <c r="F335" s="33">
        <f aca="true" t="shared" si="58" ref="F335:F340">(($C$6*$E$10*$C$8/$C$7*C335)*(1+$C$11+$C$12))*(1+$C$13+$E$15+$C$16)*(1+$C$17)+($C$6*$C$21/$C$7*C335)</f>
        <v>2.9941210283665067</v>
      </c>
      <c r="G335" s="58">
        <f t="shared" si="56"/>
        <v>1.035367051609138</v>
      </c>
      <c r="H335" s="58">
        <f t="shared" si="57"/>
        <v>1.1326759850310495</v>
      </c>
      <c r="I335" s="33">
        <f t="shared" si="48"/>
        <v>0.2163835098946921</v>
      </c>
      <c r="J335" s="33">
        <f t="shared" si="49"/>
        <v>1.6135642724704158</v>
      </c>
      <c r="K335" s="5">
        <f t="shared" si="50"/>
        <v>6.99</v>
      </c>
    </row>
    <row r="336" spans="1:11" ht="15">
      <c r="A336" s="1" t="s">
        <v>1737</v>
      </c>
      <c r="B336" s="1">
        <v>163.2</v>
      </c>
      <c r="C336" s="1">
        <v>0.83</v>
      </c>
      <c r="D336" s="23" t="s">
        <v>1736</v>
      </c>
      <c r="E336" s="1">
        <v>4</v>
      </c>
      <c r="F336" s="33">
        <f t="shared" si="58"/>
        <v>4.284690437145173</v>
      </c>
      <c r="G336" s="58">
        <f t="shared" si="56"/>
        <v>1.4816459531648007</v>
      </c>
      <c r="H336" s="58">
        <f t="shared" si="57"/>
        <v>1.620898392372019</v>
      </c>
      <c r="I336" s="33">
        <f t="shared" si="48"/>
        <v>0.3096522641596456</v>
      </c>
      <c r="J336" s="33">
        <f t="shared" si="49"/>
        <v>2.3090661140524915</v>
      </c>
      <c r="K336" s="5">
        <f t="shared" si="50"/>
        <v>10.01</v>
      </c>
    </row>
    <row r="337" spans="1:11" ht="15">
      <c r="A337" s="1" t="s">
        <v>1740</v>
      </c>
      <c r="B337" s="23" t="s">
        <v>1738</v>
      </c>
      <c r="C337" s="1">
        <v>0.58</v>
      </c>
      <c r="D337" s="1" t="s">
        <v>1739</v>
      </c>
      <c r="E337" s="1">
        <v>4</v>
      </c>
      <c r="F337" s="33">
        <f t="shared" si="58"/>
        <v>2.9941210283665067</v>
      </c>
      <c r="G337" s="58">
        <f t="shared" si="56"/>
        <v>1.035367051609138</v>
      </c>
      <c r="H337" s="58">
        <f t="shared" si="57"/>
        <v>1.1326759850310495</v>
      </c>
      <c r="I337" s="33">
        <f t="shared" si="48"/>
        <v>0.2163835098946921</v>
      </c>
      <c r="J337" s="33">
        <f t="shared" si="49"/>
        <v>1.6135642724704158</v>
      </c>
      <c r="K337" s="5">
        <f t="shared" si="50"/>
        <v>6.99</v>
      </c>
    </row>
    <row r="338" spans="1:11" ht="15">
      <c r="A338" s="1" t="s">
        <v>1741</v>
      </c>
      <c r="B338" s="1">
        <v>164.2</v>
      </c>
      <c r="C338" s="1">
        <v>0.87</v>
      </c>
      <c r="D338" s="1" t="s">
        <v>1739</v>
      </c>
      <c r="E338" s="1">
        <v>4</v>
      </c>
      <c r="F338" s="33">
        <f t="shared" si="58"/>
        <v>4.49118154254976</v>
      </c>
      <c r="G338" s="58">
        <f t="shared" si="56"/>
        <v>1.553050577413707</v>
      </c>
      <c r="H338" s="58">
        <f t="shared" si="57"/>
        <v>1.6990139775465742</v>
      </c>
      <c r="I338" s="33">
        <f t="shared" si="48"/>
        <v>0.32457526484203814</v>
      </c>
      <c r="J338" s="33">
        <f t="shared" si="49"/>
        <v>2.420346408705624</v>
      </c>
      <c r="K338" s="5">
        <f t="shared" si="50"/>
        <v>10.49</v>
      </c>
    </row>
    <row r="339" spans="1:11" ht="15">
      <c r="A339" s="1" t="s">
        <v>1742</v>
      </c>
      <c r="B339" s="23" t="s">
        <v>1743</v>
      </c>
      <c r="C339" s="1">
        <v>2.94</v>
      </c>
      <c r="D339" s="1" t="s">
        <v>1744</v>
      </c>
      <c r="E339" s="1">
        <v>4</v>
      </c>
      <c r="F339" s="33">
        <f t="shared" si="58"/>
        <v>15.17709624723712</v>
      </c>
      <c r="G339" s="58">
        <f t="shared" si="56"/>
        <v>5.248239882294596</v>
      </c>
      <c r="H339" s="58">
        <f t="shared" si="57"/>
        <v>5.741495510329803</v>
      </c>
      <c r="I339" s="33">
        <f t="shared" si="48"/>
        <v>1.0968405501558531</v>
      </c>
      <c r="J339" s="33">
        <f t="shared" si="49"/>
        <v>8.17910165700521</v>
      </c>
      <c r="K339" s="5">
        <f t="shared" si="50"/>
        <v>35.44</v>
      </c>
    </row>
    <row r="340" spans="1:11" ht="15">
      <c r="A340" s="1" t="s">
        <v>1745</v>
      </c>
      <c r="B340" s="1">
        <v>165.2</v>
      </c>
      <c r="C340" s="1">
        <v>3.03</v>
      </c>
      <c r="D340" s="1" t="s">
        <v>1744</v>
      </c>
      <c r="E340" s="1">
        <v>4</v>
      </c>
      <c r="F340" s="33">
        <f t="shared" si="58"/>
        <v>15.64170123439744</v>
      </c>
      <c r="G340" s="58">
        <f t="shared" si="56"/>
        <v>5.408900286854634</v>
      </c>
      <c r="H340" s="58">
        <f t="shared" si="57"/>
        <v>5.9172555769725514</v>
      </c>
      <c r="I340" s="33">
        <f t="shared" si="48"/>
        <v>1.1304173016912362</v>
      </c>
      <c r="J340" s="33">
        <f t="shared" si="49"/>
        <v>8.429482319974758</v>
      </c>
      <c r="K340" s="5">
        <f t="shared" si="50"/>
        <v>36.53</v>
      </c>
    </row>
    <row r="341" spans="1:11" ht="15">
      <c r="A341" s="1" t="s">
        <v>1746</v>
      </c>
      <c r="B341" s="1" t="s">
        <v>1748</v>
      </c>
      <c r="C341" s="1"/>
      <c r="D341" s="1"/>
      <c r="E341" s="1"/>
      <c r="F341" s="1"/>
      <c r="G341" s="1"/>
      <c r="H341" s="1"/>
      <c r="I341" s="33"/>
      <c r="J341" s="33"/>
      <c r="K341" s="5"/>
    </row>
    <row r="342" spans="1:11" ht="15">
      <c r="A342" s="1" t="s">
        <v>1747</v>
      </c>
      <c r="B342" s="1"/>
      <c r="C342" s="1"/>
      <c r="D342" s="1"/>
      <c r="E342" s="1"/>
      <c r="F342" s="1"/>
      <c r="G342" s="1"/>
      <c r="H342" s="1"/>
      <c r="I342" s="33"/>
      <c r="J342" s="33"/>
      <c r="K342" s="5"/>
    </row>
    <row r="343" spans="1:11" ht="15">
      <c r="A343" s="1" t="s">
        <v>1749</v>
      </c>
      <c r="B343" s="1">
        <v>166.1</v>
      </c>
      <c r="C343" s="1">
        <v>0.33</v>
      </c>
      <c r="D343" s="23" t="s">
        <v>1694</v>
      </c>
      <c r="E343" s="1">
        <v>4</v>
      </c>
      <c r="F343" s="33">
        <f aca="true" t="shared" si="59" ref="F343:F390">(($C$6*$E$10*$C$8/$C$7*C343)*(1+$C$11+$C$12))*(1+$C$13+$E$15+$C$16)*(1+$C$17)+($C$6*$C$21/$C$7*C343)</f>
        <v>1.7035516195878402</v>
      </c>
      <c r="G343" s="58">
        <f aca="true" t="shared" si="60" ref="G343:G403">F343*$C$18</f>
        <v>0.5890881500534751</v>
      </c>
      <c r="H343" s="58">
        <f aca="true" t="shared" si="61" ref="H343:H403">F343*$C$19</f>
        <v>0.6444535776900799</v>
      </c>
      <c r="I343" s="33">
        <f t="shared" si="48"/>
        <v>0.12311475562973863</v>
      </c>
      <c r="J343" s="33">
        <f t="shared" si="49"/>
        <v>0.9180624308883402</v>
      </c>
      <c r="K343" s="5">
        <f t="shared" si="50"/>
        <v>3.98</v>
      </c>
    </row>
    <row r="344" spans="1:11" ht="15">
      <c r="A344" s="1" t="s">
        <v>1750</v>
      </c>
      <c r="B344" s="1">
        <v>166.2</v>
      </c>
      <c r="C344" s="1">
        <v>0.38</v>
      </c>
      <c r="D344" s="23" t="s">
        <v>1694</v>
      </c>
      <c r="E344" s="1">
        <v>4</v>
      </c>
      <c r="F344" s="33">
        <f t="shared" si="59"/>
        <v>1.9616655013435735</v>
      </c>
      <c r="G344" s="58">
        <f t="shared" si="60"/>
        <v>0.6783439303646077</v>
      </c>
      <c r="H344" s="58">
        <f t="shared" si="61"/>
        <v>0.7420980591582739</v>
      </c>
      <c r="I344" s="33">
        <f t="shared" si="48"/>
        <v>0.14176850648272932</v>
      </c>
      <c r="J344" s="33">
        <f t="shared" si="49"/>
        <v>1.0571627992047552</v>
      </c>
      <c r="K344" s="5">
        <f t="shared" si="50"/>
        <v>4.58</v>
      </c>
    </row>
    <row r="345" spans="1:11" ht="15">
      <c r="A345" s="1" t="s">
        <v>1741</v>
      </c>
      <c r="B345" s="1">
        <v>166.3</v>
      </c>
      <c r="C345" s="1">
        <v>0.7</v>
      </c>
      <c r="D345" s="23" t="s">
        <v>1694</v>
      </c>
      <c r="E345" s="1">
        <v>4</v>
      </c>
      <c r="F345" s="33">
        <f t="shared" si="59"/>
        <v>3.613594344580267</v>
      </c>
      <c r="G345" s="58">
        <f t="shared" si="60"/>
        <v>1.2495809243558562</v>
      </c>
      <c r="H345" s="58">
        <f t="shared" si="61"/>
        <v>1.367022740554715</v>
      </c>
      <c r="I345" s="33">
        <f aca="true" t="shared" si="62" ref="I345:I407">(F345+G345)*C$22</f>
        <v>0.2611525119418698</v>
      </c>
      <c r="J345" s="33">
        <f aca="true" t="shared" si="63" ref="J345:J407">(F345+G345+H345+I345)*$C$20</f>
        <v>1.947405156429812</v>
      </c>
      <c r="K345" s="5">
        <f aca="true" t="shared" si="64" ref="K345:K407">ROUND((F345+G345+H345+I345+J345),2)</f>
        <v>8.44</v>
      </c>
    </row>
    <row r="346" spans="1:11" ht="15">
      <c r="A346" s="1" t="s">
        <v>1751</v>
      </c>
      <c r="B346" s="1">
        <v>166.4</v>
      </c>
      <c r="C346" s="1">
        <v>0.48</v>
      </c>
      <c r="D346" s="23" t="s">
        <v>1694</v>
      </c>
      <c r="E346" s="1">
        <v>4</v>
      </c>
      <c r="F346" s="33">
        <f t="shared" si="59"/>
        <v>2.4778932648550405</v>
      </c>
      <c r="G346" s="58">
        <f t="shared" si="60"/>
        <v>0.856855490986873</v>
      </c>
      <c r="H346" s="58">
        <f t="shared" si="61"/>
        <v>0.9373870220946618</v>
      </c>
      <c r="I346" s="33">
        <f t="shared" si="62"/>
        <v>0.17907600818871075</v>
      </c>
      <c r="J346" s="33">
        <f t="shared" si="63"/>
        <v>1.3353635358375857</v>
      </c>
      <c r="K346" s="5">
        <f t="shared" si="64"/>
        <v>5.79</v>
      </c>
    </row>
    <row r="347" spans="1:11" ht="15">
      <c r="A347" s="1" t="s">
        <v>1752</v>
      </c>
      <c r="B347" s="1">
        <v>166.5</v>
      </c>
      <c r="C347" s="1">
        <v>0.55</v>
      </c>
      <c r="D347" s="23" t="s">
        <v>1694</v>
      </c>
      <c r="E347" s="1">
        <v>4</v>
      </c>
      <c r="F347" s="33">
        <f t="shared" si="59"/>
        <v>2.8392526993130676</v>
      </c>
      <c r="G347" s="58">
        <f t="shared" si="60"/>
        <v>0.9818135834224587</v>
      </c>
      <c r="H347" s="58">
        <f t="shared" si="61"/>
        <v>1.0740892961501336</v>
      </c>
      <c r="I347" s="33">
        <f t="shared" si="62"/>
        <v>0.20519125938289776</v>
      </c>
      <c r="J347" s="33">
        <f t="shared" si="63"/>
        <v>1.5301040514805673</v>
      </c>
      <c r="K347" s="5">
        <f t="shared" si="64"/>
        <v>6.63</v>
      </c>
    </row>
    <row r="348" spans="1:11" ht="15">
      <c r="A348" s="1" t="s">
        <v>1753</v>
      </c>
      <c r="B348" s="1">
        <v>166.6</v>
      </c>
      <c r="C348" s="1">
        <v>1.03</v>
      </c>
      <c r="D348" s="23" t="s">
        <v>1694</v>
      </c>
      <c r="E348" s="1">
        <v>4</v>
      </c>
      <c r="F348" s="33">
        <f t="shared" si="59"/>
        <v>5.317145964168108</v>
      </c>
      <c r="G348" s="58">
        <f t="shared" si="60"/>
        <v>1.8386690744093317</v>
      </c>
      <c r="H348" s="58">
        <f t="shared" si="61"/>
        <v>2.0114763182447954</v>
      </c>
      <c r="I348" s="33">
        <f t="shared" si="62"/>
        <v>0.3842672675716085</v>
      </c>
      <c r="J348" s="33">
        <f t="shared" si="63"/>
        <v>2.865467587318153</v>
      </c>
      <c r="K348" s="5">
        <f t="shared" si="64"/>
        <v>12.42</v>
      </c>
    </row>
    <row r="349" spans="1:11" ht="15">
      <c r="A349" s="1" t="s">
        <v>1754</v>
      </c>
      <c r="B349" s="1">
        <v>166.7</v>
      </c>
      <c r="C349" s="1">
        <v>0.65</v>
      </c>
      <c r="D349" s="23" t="s">
        <v>1694</v>
      </c>
      <c r="E349" s="1">
        <v>4</v>
      </c>
      <c r="F349" s="33">
        <f t="shared" si="59"/>
        <v>3.3554804628245334</v>
      </c>
      <c r="G349" s="58">
        <f t="shared" si="60"/>
        <v>1.1603251440447235</v>
      </c>
      <c r="H349" s="58">
        <f t="shared" si="61"/>
        <v>1.269378259086521</v>
      </c>
      <c r="I349" s="33">
        <f t="shared" si="62"/>
        <v>0.2424987610888791</v>
      </c>
      <c r="J349" s="33">
        <f t="shared" si="63"/>
        <v>1.8083047881133971</v>
      </c>
      <c r="K349" s="5">
        <f t="shared" si="64"/>
        <v>7.84</v>
      </c>
    </row>
    <row r="350" spans="1:11" ht="15">
      <c r="A350" s="1" t="s">
        <v>1752</v>
      </c>
      <c r="B350" s="1">
        <v>166.8</v>
      </c>
      <c r="C350" s="1">
        <v>0.74</v>
      </c>
      <c r="D350" s="23" t="s">
        <v>1694</v>
      </c>
      <c r="E350" s="1">
        <v>4</v>
      </c>
      <c r="F350" s="33">
        <f t="shared" si="59"/>
        <v>3.8200854499848536</v>
      </c>
      <c r="G350" s="58">
        <f t="shared" si="60"/>
        <v>1.3209855486047624</v>
      </c>
      <c r="H350" s="58">
        <f t="shared" si="61"/>
        <v>1.4451383257292703</v>
      </c>
      <c r="I350" s="33">
        <f t="shared" si="62"/>
        <v>0.27607551262426233</v>
      </c>
      <c r="J350" s="33">
        <f t="shared" si="63"/>
        <v>2.0586854510829444</v>
      </c>
      <c r="K350" s="5">
        <f t="shared" si="64"/>
        <v>8.92</v>
      </c>
    </row>
    <row r="351" spans="1:11" ht="15">
      <c r="A351" s="1" t="s">
        <v>1753</v>
      </c>
      <c r="B351" s="1">
        <v>166.9</v>
      </c>
      <c r="C351" s="1">
        <v>1.42</v>
      </c>
      <c r="D351" s="23" t="s">
        <v>1694</v>
      </c>
      <c r="E351" s="1">
        <v>4</v>
      </c>
      <c r="F351" s="33">
        <f t="shared" si="59"/>
        <v>7.330434241862828</v>
      </c>
      <c r="G351" s="58">
        <f t="shared" si="60"/>
        <v>2.534864160836166</v>
      </c>
      <c r="H351" s="58">
        <f t="shared" si="61"/>
        <v>2.773103273696708</v>
      </c>
      <c r="I351" s="33">
        <f t="shared" si="62"/>
        <v>0.529766524224936</v>
      </c>
      <c r="J351" s="33">
        <f t="shared" si="63"/>
        <v>3.9504504601861914</v>
      </c>
      <c r="K351" s="5">
        <f t="shared" si="64"/>
        <v>17.12</v>
      </c>
    </row>
    <row r="352" spans="1:11" ht="15">
      <c r="A352" s="1" t="s">
        <v>1755</v>
      </c>
      <c r="B352" s="1" t="s">
        <v>1756</v>
      </c>
      <c r="C352" s="1">
        <v>0.1</v>
      </c>
      <c r="D352" s="23" t="s">
        <v>206</v>
      </c>
      <c r="E352" s="1">
        <v>4</v>
      </c>
      <c r="F352" s="33">
        <f t="shared" si="59"/>
        <v>0.5162277635114668</v>
      </c>
      <c r="G352" s="58">
        <f t="shared" si="60"/>
        <v>0.17851156062226523</v>
      </c>
      <c r="H352" s="58">
        <f t="shared" si="61"/>
        <v>0.19528896293638792</v>
      </c>
      <c r="I352" s="33">
        <f t="shared" si="62"/>
        <v>0.03730750170598141</v>
      </c>
      <c r="J352" s="33">
        <f t="shared" si="63"/>
        <v>0.2782007366328304</v>
      </c>
      <c r="K352" s="5">
        <f t="shared" si="64"/>
        <v>1.21</v>
      </c>
    </row>
    <row r="353" spans="1:11" ht="27.75" customHeight="1">
      <c r="A353" s="2" t="s">
        <v>1757</v>
      </c>
      <c r="B353" s="1" t="s">
        <v>1758</v>
      </c>
      <c r="C353" s="1">
        <v>0.36</v>
      </c>
      <c r="D353" s="23" t="s">
        <v>206</v>
      </c>
      <c r="E353" s="1">
        <v>4</v>
      </c>
      <c r="F353" s="33">
        <f t="shared" si="59"/>
        <v>1.8584199486412802</v>
      </c>
      <c r="G353" s="58">
        <f t="shared" si="60"/>
        <v>0.6426416182401548</v>
      </c>
      <c r="H353" s="58">
        <f t="shared" si="61"/>
        <v>0.7030402665709964</v>
      </c>
      <c r="I353" s="33">
        <f t="shared" si="62"/>
        <v>0.13430700614153307</v>
      </c>
      <c r="J353" s="33">
        <f t="shared" si="63"/>
        <v>1.0015226518781895</v>
      </c>
      <c r="K353" s="5">
        <f t="shared" si="64"/>
        <v>4.34</v>
      </c>
    </row>
    <row r="354" spans="1:11" ht="15">
      <c r="A354" s="1" t="s">
        <v>1759</v>
      </c>
      <c r="B354" s="1" t="s">
        <v>1762</v>
      </c>
      <c r="C354" s="1">
        <v>0.53</v>
      </c>
      <c r="D354" s="23" t="s">
        <v>206</v>
      </c>
      <c r="E354" s="1">
        <v>4</v>
      </c>
      <c r="F354" s="33">
        <f t="shared" si="59"/>
        <v>2.7360071466107736</v>
      </c>
      <c r="G354" s="58">
        <f t="shared" si="60"/>
        <v>0.9461112712980055</v>
      </c>
      <c r="H354" s="58">
        <f t="shared" si="61"/>
        <v>1.0350315035628557</v>
      </c>
      <c r="I354" s="33">
        <f t="shared" si="62"/>
        <v>0.19772975904170143</v>
      </c>
      <c r="J354" s="33">
        <f t="shared" si="63"/>
        <v>1.4744639041540009</v>
      </c>
      <c r="K354" s="5">
        <f t="shared" si="64"/>
        <v>6.39</v>
      </c>
    </row>
    <row r="355" spans="1:11" ht="15">
      <c r="A355" s="1" t="s">
        <v>1760</v>
      </c>
      <c r="B355" s="1">
        <v>169.2</v>
      </c>
      <c r="C355" s="1">
        <v>0.61</v>
      </c>
      <c r="D355" s="23" t="s">
        <v>206</v>
      </c>
      <c r="E355" s="1">
        <v>4</v>
      </c>
      <c r="F355" s="33">
        <f t="shared" si="59"/>
        <v>3.1489893574199472</v>
      </c>
      <c r="G355" s="58">
        <f t="shared" si="60"/>
        <v>1.0889205197958178</v>
      </c>
      <c r="H355" s="58">
        <f t="shared" si="61"/>
        <v>1.191262673911966</v>
      </c>
      <c r="I355" s="33">
        <f t="shared" si="62"/>
        <v>0.22757576040648658</v>
      </c>
      <c r="J355" s="33">
        <f t="shared" si="63"/>
        <v>1.6970244934602654</v>
      </c>
      <c r="K355" s="5">
        <f t="shared" si="64"/>
        <v>7.35</v>
      </c>
    </row>
    <row r="356" spans="1:11" ht="15">
      <c r="A356" s="1" t="s">
        <v>1761</v>
      </c>
      <c r="B356" s="1">
        <v>169.3</v>
      </c>
      <c r="C356" s="1">
        <v>0.65</v>
      </c>
      <c r="D356" s="23" t="s">
        <v>206</v>
      </c>
      <c r="E356" s="1">
        <v>4</v>
      </c>
      <c r="F356" s="33">
        <f t="shared" si="59"/>
        <v>3.3554804628245334</v>
      </c>
      <c r="G356" s="58">
        <f t="shared" si="60"/>
        <v>1.1603251440447235</v>
      </c>
      <c r="H356" s="58">
        <f t="shared" si="61"/>
        <v>1.269378259086521</v>
      </c>
      <c r="I356" s="33">
        <f t="shared" si="62"/>
        <v>0.2424987610888791</v>
      </c>
      <c r="J356" s="33">
        <f t="shared" si="63"/>
        <v>1.8083047881133971</v>
      </c>
      <c r="K356" s="5">
        <f t="shared" si="64"/>
        <v>7.84</v>
      </c>
    </row>
    <row r="357" spans="1:11" ht="15">
      <c r="A357" s="1" t="s">
        <v>1763</v>
      </c>
      <c r="B357" s="1" t="s">
        <v>1764</v>
      </c>
      <c r="C357" s="1">
        <v>1.01</v>
      </c>
      <c r="D357" s="23" t="s">
        <v>206</v>
      </c>
      <c r="E357" s="1">
        <v>4</v>
      </c>
      <c r="F357" s="33">
        <f t="shared" si="59"/>
        <v>5.213900411465814</v>
      </c>
      <c r="G357" s="58">
        <f t="shared" si="60"/>
        <v>1.8029667622848784</v>
      </c>
      <c r="H357" s="58">
        <f t="shared" si="61"/>
        <v>1.9724185256575175</v>
      </c>
      <c r="I357" s="33">
        <f t="shared" si="62"/>
        <v>0.37680576723041215</v>
      </c>
      <c r="J357" s="33">
        <f t="shared" si="63"/>
        <v>2.8098274399915866</v>
      </c>
      <c r="K357" s="5">
        <f t="shared" si="64"/>
        <v>12.18</v>
      </c>
    </row>
    <row r="358" spans="1:11" ht="27.75" customHeight="1">
      <c r="A358" s="2" t="s">
        <v>1765</v>
      </c>
      <c r="B358" s="1" t="s">
        <v>1766</v>
      </c>
      <c r="C358" s="1"/>
      <c r="D358" s="1"/>
      <c r="E358" s="1"/>
      <c r="F358" s="33"/>
      <c r="G358" s="58"/>
      <c r="H358" s="58"/>
      <c r="I358" s="33"/>
      <c r="J358" s="33"/>
      <c r="K358" s="5"/>
    </row>
    <row r="359" spans="1:11" ht="15">
      <c r="A359" s="1" t="s">
        <v>1767</v>
      </c>
      <c r="B359" s="1">
        <v>171.1</v>
      </c>
      <c r="C359" s="63">
        <v>3</v>
      </c>
      <c r="D359" s="23" t="s">
        <v>1682</v>
      </c>
      <c r="E359" s="1">
        <v>4</v>
      </c>
      <c r="F359" s="33">
        <f t="shared" si="59"/>
        <v>15.486832905344004</v>
      </c>
      <c r="G359" s="58">
        <f t="shared" si="60"/>
        <v>5.3553468186679565</v>
      </c>
      <c r="H359" s="58">
        <f t="shared" si="61"/>
        <v>5.858668888091637</v>
      </c>
      <c r="I359" s="33">
        <f t="shared" si="62"/>
        <v>1.1192250511794422</v>
      </c>
      <c r="J359" s="33">
        <f t="shared" si="63"/>
        <v>8.346022098984912</v>
      </c>
      <c r="K359" s="5">
        <f t="shared" si="64"/>
        <v>36.17</v>
      </c>
    </row>
    <row r="360" spans="1:11" ht="15">
      <c r="A360" s="1" t="s">
        <v>1768</v>
      </c>
      <c r="B360" s="1">
        <v>171.2</v>
      </c>
      <c r="C360" s="1">
        <v>3.5</v>
      </c>
      <c r="D360" s="23" t="s">
        <v>1682</v>
      </c>
      <c r="E360" s="1">
        <v>4</v>
      </c>
      <c r="F360" s="33">
        <f t="shared" si="59"/>
        <v>18.067971722901337</v>
      </c>
      <c r="G360" s="58">
        <f t="shared" si="60"/>
        <v>6.247904621779282</v>
      </c>
      <c r="H360" s="58">
        <f t="shared" si="61"/>
        <v>6.835113702773576</v>
      </c>
      <c r="I360" s="33">
        <f t="shared" si="62"/>
        <v>1.3057625597093492</v>
      </c>
      <c r="J360" s="33">
        <f t="shared" si="63"/>
        <v>9.737025782149063</v>
      </c>
      <c r="K360" s="5">
        <f t="shared" si="64"/>
        <v>42.19</v>
      </c>
    </row>
    <row r="361" spans="1:11" ht="15">
      <c r="A361" s="1" t="s">
        <v>1769</v>
      </c>
      <c r="B361" s="1" t="s">
        <v>1772</v>
      </c>
      <c r="C361" s="1"/>
      <c r="D361" s="1"/>
      <c r="E361" s="1"/>
      <c r="F361" s="33">
        <f t="shared" si="59"/>
        <v>0</v>
      </c>
      <c r="G361" s="58">
        <f t="shared" si="60"/>
        <v>0</v>
      </c>
      <c r="H361" s="58">
        <f t="shared" si="61"/>
        <v>0</v>
      </c>
      <c r="I361" s="33">
        <f t="shared" si="62"/>
        <v>0</v>
      </c>
      <c r="J361" s="33">
        <f t="shared" si="63"/>
        <v>0</v>
      </c>
      <c r="K361" s="5">
        <f t="shared" si="64"/>
        <v>0</v>
      </c>
    </row>
    <row r="362" spans="1:11" ht="15">
      <c r="A362" s="1" t="s">
        <v>1770</v>
      </c>
      <c r="B362" s="1">
        <v>172.1</v>
      </c>
      <c r="C362" s="1">
        <v>8.39</v>
      </c>
      <c r="D362" s="23" t="s">
        <v>1682</v>
      </c>
      <c r="E362" s="1">
        <v>4</v>
      </c>
      <c r="F362" s="33">
        <f t="shared" si="59"/>
        <v>43.31150935861206</v>
      </c>
      <c r="G362" s="58">
        <f t="shared" si="60"/>
        <v>14.97711993620805</v>
      </c>
      <c r="H362" s="58">
        <f t="shared" si="61"/>
        <v>16.384743990362942</v>
      </c>
      <c r="I362" s="33">
        <f t="shared" si="62"/>
        <v>3.1300993931318395</v>
      </c>
      <c r="J362" s="33">
        <f t="shared" si="63"/>
        <v>23.341041803494466</v>
      </c>
      <c r="K362" s="5">
        <f t="shared" si="64"/>
        <v>101.14</v>
      </c>
    </row>
    <row r="363" spans="1:11" ht="15">
      <c r="A363" s="1" t="s">
        <v>1771</v>
      </c>
      <c r="B363" s="1">
        <v>172.2</v>
      </c>
      <c r="C363" s="63">
        <v>9</v>
      </c>
      <c r="D363" s="23" t="s">
        <v>1682</v>
      </c>
      <c r="E363" s="1">
        <v>4</v>
      </c>
      <c r="F363" s="33">
        <f t="shared" si="59"/>
        <v>46.460498716032</v>
      </c>
      <c r="G363" s="58">
        <f t="shared" si="60"/>
        <v>16.066040456003865</v>
      </c>
      <c r="H363" s="58">
        <f t="shared" si="61"/>
        <v>17.576006664274907</v>
      </c>
      <c r="I363" s="33">
        <f t="shared" si="62"/>
        <v>3.357675153538326</v>
      </c>
      <c r="J363" s="33">
        <f t="shared" si="63"/>
        <v>25.03806629695473</v>
      </c>
      <c r="K363" s="5">
        <f t="shared" si="64"/>
        <v>108.5</v>
      </c>
    </row>
    <row r="364" spans="1:11" ht="15">
      <c r="A364" s="1" t="s">
        <v>1773</v>
      </c>
      <c r="B364" s="1" t="s">
        <v>1775</v>
      </c>
      <c r="C364" s="63"/>
      <c r="D364" s="23"/>
      <c r="E364" s="1"/>
      <c r="F364" s="33">
        <f t="shared" si="59"/>
        <v>0</v>
      </c>
      <c r="G364" s="58">
        <f t="shared" si="60"/>
        <v>0</v>
      </c>
      <c r="H364" s="58">
        <f t="shared" si="61"/>
        <v>0</v>
      </c>
      <c r="I364" s="33">
        <f t="shared" si="62"/>
        <v>0</v>
      </c>
      <c r="J364" s="33">
        <f t="shared" si="63"/>
        <v>0</v>
      </c>
      <c r="K364" s="5">
        <f t="shared" si="64"/>
        <v>0</v>
      </c>
    </row>
    <row r="365" spans="1:11" ht="15">
      <c r="A365" s="1" t="s">
        <v>1774</v>
      </c>
      <c r="B365" s="1">
        <v>173.1</v>
      </c>
      <c r="C365" s="63">
        <v>12</v>
      </c>
      <c r="D365" s="23" t="s">
        <v>1776</v>
      </c>
      <c r="E365" s="1">
        <v>4</v>
      </c>
      <c r="F365" s="33">
        <f t="shared" si="59"/>
        <v>61.947331621376016</v>
      </c>
      <c r="G365" s="58">
        <f t="shared" si="60"/>
        <v>21.421387274671826</v>
      </c>
      <c r="H365" s="58">
        <f t="shared" si="61"/>
        <v>23.43467555236655</v>
      </c>
      <c r="I365" s="33">
        <f t="shared" si="62"/>
        <v>4.476900204717769</v>
      </c>
      <c r="J365" s="33">
        <f t="shared" si="63"/>
        <v>33.38408839593965</v>
      </c>
      <c r="K365" s="5">
        <f t="shared" si="64"/>
        <v>144.66</v>
      </c>
    </row>
    <row r="366" spans="1:11" ht="15">
      <c r="A366" s="1" t="s">
        <v>1777</v>
      </c>
      <c r="B366" s="1">
        <v>173.2</v>
      </c>
      <c r="C366" s="1">
        <v>18.78</v>
      </c>
      <c r="D366" s="23" t="s">
        <v>1776</v>
      </c>
      <c r="E366" s="1">
        <v>4</v>
      </c>
      <c r="F366" s="33">
        <f t="shared" si="59"/>
        <v>96.94757398745344</v>
      </c>
      <c r="G366" s="58">
        <f t="shared" si="60"/>
        <v>33.524471084861396</v>
      </c>
      <c r="H366" s="58">
        <f t="shared" si="61"/>
        <v>36.67526723945364</v>
      </c>
      <c r="I366" s="33">
        <f t="shared" si="62"/>
        <v>7.006348820383307</v>
      </c>
      <c r="J366" s="33">
        <f t="shared" si="63"/>
        <v>52.24609833964553</v>
      </c>
      <c r="K366" s="5">
        <f t="shared" si="64"/>
        <v>226.4</v>
      </c>
    </row>
    <row r="367" spans="1:11" ht="15">
      <c r="A367" s="1" t="s">
        <v>1778</v>
      </c>
      <c r="B367" s="1" t="s">
        <v>1779</v>
      </c>
      <c r="C367" s="1">
        <v>7.8</v>
      </c>
      <c r="D367" s="23" t="s">
        <v>1776</v>
      </c>
      <c r="E367" s="1">
        <v>4</v>
      </c>
      <c r="F367" s="33">
        <f t="shared" si="59"/>
        <v>40.2657655538944</v>
      </c>
      <c r="G367" s="58">
        <f t="shared" si="60"/>
        <v>13.923901728536682</v>
      </c>
      <c r="H367" s="58">
        <f t="shared" si="61"/>
        <v>15.232539109038251</v>
      </c>
      <c r="I367" s="33">
        <f t="shared" si="62"/>
        <v>2.909985133066549</v>
      </c>
      <c r="J367" s="33">
        <f t="shared" si="63"/>
        <v>21.699657457360765</v>
      </c>
      <c r="K367" s="5">
        <f t="shared" si="64"/>
        <v>94.03</v>
      </c>
    </row>
    <row r="368" spans="1:11" ht="15">
      <c r="A368" s="1" t="s">
        <v>1780</v>
      </c>
      <c r="B368" s="1" t="s">
        <v>1781</v>
      </c>
      <c r="C368" s="1">
        <v>10.14</v>
      </c>
      <c r="D368" s="23" t="s">
        <v>1776</v>
      </c>
      <c r="E368" s="1">
        <v>4</v>
      </c>
      <c r="F368" s="33">
        <f t="shared" si="59"/>
        <v>52.34549522006272</v>
      </c>
      <c r="G368" s="58">
        <f t="shared" si="60"/>
        <v>18.10107224709769</v>
      </c>
      <c r="H368" s="58">
        <f t="shared" si="61"/>
        <v>19.80230084174973</v>
      </c>
      <c r="I368" s="33">
        <f t="shared" si="62"/>
        <v>3.782980672986514</v>
      </c>
      <c r="J368" s="33">
        <f t="shared" si="63"/>
        <v>28.209554694568993</v>
      </c>
      <c r="K368" s="5">
        <f t="shared" si="64"/>
        <v>122.24</v>
      </c>
    </row>
    <row r="369" spans="1:11" ht="28.5" customHeight="1">
      <c r="A369" s="2" t="s">
        <v>1782</v>
      </c>
      <c r="B369" s="1" t="s">
        <v>1783</v>
      </c>
      <c r="C369" s="1">
        <v>7.39</v>
      </c>
      <c r="D369" s="23" t="s">
        <v>1776</v>
      </c>
      <c r="E369" s="1">
        <v>4</v>
      </c>
      <c r="F369" s="33">
        <f t="shared" si="59"/>
        <v>38.149231723497394</v>
      </c>
      <c r="G369" s="58">
        <f t="shared" si="60"/>
        <v>13.192004329985398</v>
      </c>
      <c r="H369" s="58">
        <f t="shared" si="61"/>
        <v>14.431854360999065</v>
      </c>
      <c r="I369" s="33">
        <f t="shared" si="62"/>
        <v>2.7570243760720254</v>
      </c>
      <c r="J369" s="33">
        <f t="shared" si="63"/>
        <v>20.559034437166165</v>
      </c>
      <c r="K369" s="5">
        <f t="shared" si="64"/>
        <v>89.09</v>
      </c>
    </row>
    <row r="370" spans="1:11" ht="27.75" customHeight="1">
      <c r="A370" s="2" t="s">
        <v>1784</v>
      </c>
      <c r="B370" s="1" t="s">
        <v>1785</v>
      </c>
      <c r="C370" s="1">
        <v>9.09</v>
      </c>
      <c r="D370" s="23" t="s">
        <v>1776</v>
      </c>
      <c r="E370" s="1">
        <v>4</v>
      </c>
      <c r="F370" s="33">
        <f t="shared" si="59"/>
        <v>46.92510370319232</v>
      </c>
      <c r="G370" s="58">
        <f t="shared" si="60"/>
        <v>16.226700860563906</v>
      </c>
      <c r="H370" s="58">
        <f t="shared" si="61"/>
        <v>17.751766730917655</v>
      </c>
      <c r="I370" s="33">
        <f t="shared" si="62"/>
        <v>3.3912519050737093</v>
      </c>
      <c r="J370" s="33">
        <f t="shared" si="63"/>
        <v>25.28844695992428</v>
      </c>
      <c r="K370" s="5">
        <f t="shared" si="64"/>
        <v>109.58</v>
      </c>
    </row>
    <row r="371" spans="1:11" ht="28.5" customHeight="1">
      <c r="A371" s="2" t="s">
        <v>1786</v>
      </c>
      <c r="B371" s="1" t="s">
        <v>1787</v>
      </c>
      <c r="C371" s="1"/>
      <c r="D371" s="1"/>
      <c r="E371" s="1"/>
      <c r="F371" s="33"/>
      <c r="G371" s="58"/>
      <c r="H371" s="58"/>
      <c r="I371" s="33"/>
      <c r="J371" s="33"/>
      <c r="K371" s="5"/>
    </row>
    <row r="372" spans="1:11" ht="15">
      <c r="A372" s="1" t="s">
        <v>1788</v>
      </c>
      <c r="B372" s="1">
        <v>178.1</v>
      </c>
      <c r="C372" s="1">
        <v>4.93</v>
      </c>
      <c r="D372" s="23" t="s">
        <v>1791</v>
      </c>
      <c r="E372" s="1">
        <v>4</v>
      </c>
      <c r="F372" s="33">
        <f t="shared" si="59"/>
        <v>25.450028741115304</v>
      </c>
      <c r="G372" s="58">
        <f t="shared" si="60"/>
        <v>8.800619938677672</v>
      </c>
      <c r="H372" s="58">
        <f t="shared" si="61"/>
        <v>9.62774587276392</v>
      </c>
      <c r="I372" s="33">
        <f t="shared" si="62"/>
        <v>1.8392598341048827</v>
      </c>
      <c r="J372" s="33">
        <f t="shared" si="63"/>
        <v>13.715296315998533</v>
      </c>
      <c r="K372" s="5">
        <f t="shared" si="64"/>
        <v>59.43</v>
      </c>
    </row>
    <row r="373" spans="1:11" ht="15">
      <c r="A373" s="1" t="s">
        <v>1789</v>
      </c>
      <c r="B373" s="1">
        <v>178.2</v>
      </c>
      <c r="C373" s="1">
        <v>5.3</v>
      </c>
      <c r="D373" s="23" t="s">
        <v>1791</v>
      </c>
      <c r="E373" s="1">
        <v>4</v>
      </c>
      <c r="F373" s="33">
        <f t="shared" si="59"/>
        <v>27.360071466107737</v>
      </c>
      <c r="G373" s="58">
        <f t="shared" si="60"/>
        <v>9.461112712980055</v>
      </c>
      <c r="H373" s="58">
        <f t="shared" si="61"/>
        <v>10.350315035628558</v>
      </c>
      <c r="I373" s="33">
        <f t="shared" si="62"/>
        <v>1.9772975904170145</v>
      </c>
      <c r="J373" s="33">
        <f t="shared" si="63"/>
        <v>14.744639041540008</v>
      </c>
      <c r="K373" s="5">
        <f t="shared" si="64"/>
        <v>63.89</v>
      </c>
    </row>
    <row r="374" spans="1:11" ht="15">
      <c r="A374" s="1" t="s">
        <v>1790</v>
      </c>
      <c r="B374" s="1">
        <v>178.3</v>
      </c>
      <c r="C374" s="1">
        <v>5.67</v>
      </c>
      <c r="D374" s="23" t="s">
        <v>1791</v>
      </c>
      <c r="E374" s="1">
        <v>4</v>
      </c>
      <c r="F374" s="33">
        <f t="shared" si="59"/>
        <v>29.270114191100163</v>
      </c>
      <c r="G374" s="58">
        <f t="shared" si="60"/>
        <v>10.121605487282435</v>
      </c>
      <c r="H374" s="58">
        <f t="shared" si="61"/>
        <v>11.072884198493192</v>
      </c>
      <c r="I374" s="33">
        <f t="shared" si="62"/>
        <v>2.1153353467291454</v>
      </c>
      <c r="J374" s="33">
        <f t="shared" si="63"/>
        <v>15.77398176708148</v>
      </c>
      <c r="K374" s="5">
        <f t="shared" si="64"/>
        <v>68.35</v>
      </c>
    </row>
    <row r="375" spans="1:11" ht="15">
      <c r="A375" s="1" t="s">
        <v>1792</v>
      </c>
      <c r="B375" s="1">
        <v>178.4</v>
      </c>
      <c r="C375" s="1">
        <v>0.37</v>
      </c>
      <c r="D375" s="23" t="s">
        <v>1791</v>
      </c>
      <c r="E375" s="1">
        <v>4</v>
      </c>
      <c r="F375" s="33">
        <f t="shared" si="59"/>
        <v>1.9100427249924268</v>
      </c>
      <c r="G375" s="58">
        <f t="shared" si="60"/>
        <v>0.6604927743023812</v>
      </c>
      <c r="H375" s="58">
        <f t="shared" si="61"/>
        <v>0.7225691628646351</v>
      </c>
      <c r="I375" s="33">
        <f t="shared" si="62"/>
        <v>0.13803775631213117</v>
      </c>
      <c r="J375" s="33">
        <f t="shared" si="63"/>
        <v>1.0293427255414722</v>
      </c>
      <c r="K375" s="5">
        <f t="shared" si="64"/>
        <v>4.46</v>
      </c>
    </row>
    <row r="376" spans="1:11" ht="15">
      <c r="A376" s="2" t="s">
        <v>1793</v>
      </c>
      <c r="B376" s="1" t="s">
        <v>1794</v>
      </c>
      <c r="C376" s="1"/>
      <c r="D376" s="1"/>
      <c r="E376" s="1"/>
      <c r="F376" s="33">
        <f t="shared" si="59"/>
        <v>0</v>
      </c>
      <c r="G376" s="58">
        <f t="shared" si="60"/>
        <v>0</v>
      </c>
      <c r="H376" s="58">
        <f t="shared" si="61"/>
        <v>0</v>
      </c>
      <c r="I376" s="33">
        <f t="shared" si="62"/>
        <v>0</v>
      </c>
      <c r="J376" s="33">
        <f t="shared" si="63"/>
        <v>0</v>
      </c>
      <c r="K376" s="5">
        <f t="shared" si="64"/>
        <v>0</v>
      </c>
    </row>
    <row r="377" spans="1:11" ht="15">
      <c r="A377" s="1" t="s">
        <v>1795</v>
      </c>
      <c r="B377" s="1">
        <v>179.1</v>
      </c>
      <c r="C377" s="1">
        <v>3.73</v>
      </c>
      <c r="D377" s="23" t="s">
        <v>1791</v>
      </c>
      <c r="E377" s="1">
        <v>4</v>
      </c>
      <c r="F377" s="33">
        <f t="shared" si="59"/>
        <v>19.25529557897771</v>
      </c>
      <c r="G377" s="58">
        <f t="shared" si="60"/>
        <v>6.658481211210492</v>
      </c>
      <c r="H377" s="58">
        <f t="shared" si="61"/>
        <v>7.284278317527268</v>
      </c>
      <c r="I377" s="33">
        <f t="shared" si="62"/>
        <v>1.3915698136331063</v>
      </c>
      <c r="J377" s="33">
        <f t="shared" si="63"/>
        <v>10.37688747640457</v>
      </c>
      <c r="K377" s="5">
        <f t="shared" si="64"/>
        <v>44.97</v>
      </c>
    </row>
    <row r="378" spans="1:11" ht="15">
      <c r="A378" s="1" t="s">
        <v>1796</v>
      </c>
      <c r="B378" s="1">
        <v>179.2</v>
      </c>
      <c r="C378" s="1">
        <v>3.85</v>
      </c>
      <c r="D378" s="23" t="s">
        <v>1791</v>
      </c>
      <c r="E378" s="1">
        <v>4</v>
      </c>
      <c r="F378" s="33">
        <f t="shared" si="59"/>
        <v>19.87476889519147</v>
      </c>
      <c r="G378" s="58">
        <f t="shared" si="60"/>
        <v>6.87269508395721</v>
      </c>
      <c r="H378" s="58">
        <f t="shared" si="61"/>
        <v>7.518625073050933</v>
      </c>
      <c r="I378" s="33">
        <f t="shared" si="62"/>
        <v>1.436338815680284</v>
      </c>
      <c r="J378" s="33">
        <f t="shared" si="63"/>
        <v>10.71072836036397</v>
      </c>
      <c r="K378" s="5">
        <f t="shared" si="64"/>
        <v>46.41</v>
      </c>
    </row>
    <row r="379" spans="1:11" ht="15">
      <c r="A379" s="1" t="s">
        <v>1797</v>
      </c>
      <c r="B379" s="1">
        <v>179.3</v>
      </c>
      <c r="C379" s="1">
        <v>4.33</v>
      </c>
      <c r="D379" s="23" t="s">
        <v>1791</v>
      </c>
      <c r="E379" s="1">
        <v>4</v>
      </c>
      <c r="F379" s="33">
        <f t="shared" si="59"/>
        <v>22.35266216004651</v>
      </c>
      <c r="G379" s="58">
        <f t="shared" si="60"/>
        <v>7.729550574944083</v>
      </c>
      <c r="H379" s="58">
        <f t="shared" si="61"/>
        <v>8.456012095145596</v>
      </c>
      <c r="I379" s="33">
        <f t="shared" si="62"/>
        <v>1.6154148238689947</v>
      </c>
      <c r="J379" s="33">
        <f t="shared" si="63"/>
        <v>12.046091896201554</v>
      </c>
      <c r="K379" s="5">
        <f t="shared" si="64"/>
        <v>52.2</v>
      </c>
    </row>
    <row r="380" spans="1:11" ht="15">
      <c r="A380" s="1" t="s">
        <v>1792</v>
      </c>
      <c r="B380" s="1">
        <v>179.4</v>
      </c>
      <c r="C380" s="1">
        <v>0.48</v>
      </c>
      <c r="D380" s="23" t="s">
        <v>1791</v>
      </c>
      <c r="E380" s="1">
        <v>4</v>
      </c>
      <c r="F380" s="33">
        <f t="shared" si="59"/>
        <v>2.4778932648550405</v>
      </c>
      <c r="G380" s="58">
        <f t="shared" si="60"/>
        <v>0.856855490986873</v>
      </c>
      <c r="H380" s="58">
        <f t="shared" si="61"/>
        <v>0.9373870220946618</v>
      </c>
      <c r="I380" s="33">
        <f t="shared" si="62"/>
        <v>0.17907600818871075</v>
      </c>
      <c r="J380" s="33">
        <f t="shared" si="63"/>
        <v>1.3353635358375857</v>
      </c>
      <c r="K380" s="5">
        <f t="shared" si="64"/>
        <v>5.79</v>
      </c>
    </row>
    <row r="381" spans="1:11" ht="28.5" customHeight="1">
      <c r="A381" s="2" t="s">
        <v>1798</v>
      </c>
      <c r="B381" s="23" t="s">
        <v>1799</v>
      </c>
      <c r="C381" s="1">
        <v>3.24</v>
      </c>
      <c r="D381" s="46" t="s">
        <v>1800</v>
      </c>
      <c r="E381" s="1">
        <v>4</v>
      </c>
      <c r="F381" s="33">
        <f t="shared" si="59"/>
        <v>16.725779537771526</v>
      </c>
      <c r="G381" s="58">
        <f t="shared" si="60"/>
        <v>5.783774564161393</v>
      </c>
      <c r="H381" s="58">
        <f t="shared" si="61"/>
        <v>6.327362399138969</v>
      </c>
      <c r="I381" s="33">
        <f t="shared" si="62"/>
        <v>1.2087630552737978</v>
      </c>
      <c r="J381" s="33">
        <f t="shared" si="63"/>
        <v>9.013703866903706</v>
      </c>
      <c r="K381" s="5">
        <f t="shared" si="64"/>
        <v>39.06</v>
      </c>
    </row>
    <row r="382" spans="1:11" ht="15">
      <c r="A382" s="1" t="s">
        <v>1801</v>
      </c>
      <c r="B382" s="23" t="s">
        <v>1802</v>
      </c>
      <c r="C382" s="1">
        <v>0.3</v>
      </c>
      <c r="D382" s="46" t="s">
        <v>1800</v>
      </c>
      <c r="E382" s="1">
        <v>4</v>
      </c>
      <c r="F382" s="33">
        <f t="shared" si="59"/>
        <v>1.5486832905344001</v>
      </c>
      <c r="G382" s="58">
        <f t="shared" si="60"/>
        <v>0.5355346818667955</v>
      </c>
      <c r="H382" s="58">
        <f t="shared" si="61"/>
        <v>0.5858668888091636</v>
      </c>
      <c r="I382" s="33">
        <f t="shared" si="62"/>
        <v>0.1119225051179442</v>
      </c>
      <c r="J382" s="33">
        <f t="shared" si="63"/>
        <v>0.834602209898491</v>
      </c>
      <c r="K382" s="5">
        <f t="shared" si="64"/>
        <v>3.62</v>
      </c>
    </row>
    <row r="383" spans="1:11" ht="15">
      <c r="A383" s="1" t="s">
        <v>1803</v>
      </c>
      <c r="B383" s="1" t="s">
        <v>1804</v>
      </c>
      <c r="C383" s="1">
        <v>2.5</v>
      </c>
      <c r="D383" s="1" t="s">
        <v>1805</v>
      </c>
      <c r="E383" s="1">
        <v>4</v>
      </c>
      <c r="F383" s="33">
        <f t="shared" si="59"/>
        <v>12.905694087786665</v>
      </c>
      <c r="G383" s="58">
        <f t="shared" si="60"/>
        <v>4.462789015556629</v>
      </c>
      <c r="H383" s="58">
        <f t="shared" si="61"/>
        <v>4.882224073409696</v>
      </c>
      <c r="I383" s="33">
        <f t="shared" si="62"/>
        <v>0.9326875426495349</v>
      </c>
      <c r="J383" s="33">
        <f t="shared" si="63"/>
        <v>6.955018415820757</v>
      </c>
      <c r="K383" s="5">
        <f t="shared" si="64"/>
        <v>30.14</v>
      </c>
    </row>
    <row r="384" spans="1:11" ht="15">
      <c r="A384" s="1" t="s">
        <v>1806</v>
      </c>
      <c r="B384" s="1" t="s">
        <v>1807</v>
      </c>
      <c r="C384" s="1">
        <v>1.2</v>
      </c>
      <c r="D384" s="1" t="s">
        <v>1805</v>
      </c>
      <c r="E384" s="1">
        <v>4</v>
      </c>
      <c r="F384" s="33">
        <f t="shared" si="59"/>
        <v>6.1947331621376005</v>
      </c>
      <c r="G384" s="58">
        <f t="shared" si="60"/>
        <v>2.142138727467182</v>
      </c>
      <c r="H384" s="58">
        <f t="shared" si="61"/>
        <v>2.3434675552366544</v>
      </c>
      <c r="I384" s="33">
        <f t="shared" si="62"/>
        <v>0.4476900204717768</v>
      </c>
      <c r="J384" s="33">
        <f t="shared" si="63"/>
        <v>3.338408839593964</v>
      </c>
      <c r="K384" s="5">
        <f t="shared" si="64"/>
        <v>14.47</v>
      </c>
    </row>
    <row r="385" spans="1:11" ht="28.5" customHeight="1">
      <c r="A385" s="2" t="s">
        <v>1808</v>
      </c>
      <c r="B385" s="1" t="s">
        <v>1809</v>
      </c>
      <c r="C385" s="1">
        <v>2.72</v>
      </c>
      <c r="D385" s="1" t="s">
        <v>239</v>
      </c>
      <c r="E385" s="1">
        <v>4</v>
      </c>
      <c r="F385" s="33">
        <f t="shared" si="59"/>
        <v>14.041395167511897</v>
      </c>
      <c r="G385" s="58">
        <f t="shared" si="60"/>
        <v>4.855514448925614</v>
      </c>
      <c r="H385" s="58">
        <f t="shared" si="61"/>
        <v>5.311859791869751</v>
      </c>
      <c r="I385" s="33">
        <f t="shared" si="62"/>
        <v>1.0147640464026944</v>
      </c>
      <c r="J385" s="33">
        <f t="shared" si="63"/>
        <v>7.567060036412986</v>
      </c>
      <c r="K385" s="5">
        <f t="shared" si="64"/>
        <v>32.79</v>
      </c>
    </row>
    <row r="386" spans="1:11" ht="33" customHeight="1">
      <c r="A386" s="2" t="s">
        <v>1810</v>
      </c>
      <c r="B386" s="1" t="s">
        <v>1811</v>
      </c>
      <c r="C386" s="1">
        <v>3.45</v>
      </c>
      <c r="D386" s="1" t="s">
        <v>239</v>
      </c>
      <c r="E386" s="1">
        <v>4</v>
      </c>
      <c r="F386" s="33">
        <f t="shared" si="59"/>
        <v>17.809857841145604</v>
      </c>
      <c r="G386" s="58">
        <f t="shared" si="60"/>
        <v>6.15864884146815</v>
      </c>
      <c r="H386" s="58">
        <f t="shared" si="61"/>
        <v>6.737469221305383</v>
      </c>
      <c r="I386" s="33">
        <f t="shared" si="62"/>
        <v>1.2871088088563585</v>
      </c>
      <c r="J386" s="33">
        <f t="shared" si="63"/>
        <v>9.597925413832648</v>
      </c>
      <c r="K386" s="5">
        <f t="shared" si="64"/>
        <v>41.59</v>
      </c>
    </row>
    <row r="387" spans="1:11" ht="30.75" customHeight="1">
      <c r="A387" s="2" t="s">
        <v>1812</v>
      </c>
      <c r="B387" s="1" t="s">
        <v>1813</v>
      </c>
      <c r="C387" s="1">
        <v>9.5</v>
      </c>
      <c r="D387" s="1" t="s">
        <v>239</v>
      </c>
      <c r="E387" s="1">
        <v>4</v>
      </c>
      <c r="F387" s="33">
        <f t="shared" si="59"/>
        <v>49.04163753358934</v>
      </c>
      <c r="G387" s="58">
        <f t="shared" si="60"/>
        <v>16.958598259115192</v>
      </c>
      <c r="H387" s="58">
        <f t="shared" si="61"/>
        <v>18.552451478956847</v>
      </c>
      <c r="I387" s="33">
        <f t="shared" si="62"/>
        <v>3.544212662068233</v>
      </c>
      <c r="J387" s="33">
        <f t="shared" si="63"/>
        <v>26.42906998011888</v>
      </c>
      <c r="K387" s="5">
        <f t="shared" si="64"/>
        <v>114.53</v>
      </c>
    </row>
    <row r="388" spans="1:11" ht="15">
      <c r="A388" s="1" t="s">
        <v>1814</v>
      </c>
      <c r="B388" s="1" t="s">
        <v>1815</v>
      </c>
      <c r="C388" s="1">
        <v>7.6</v>
      </c>
      <c r="D388" s="23" t="s">
        <v>1578</v>
      </c>
      <c r="E388" s="1">
        <v>4</v>
      </c>
      <c r="F388" s="33">
        <f t="shared" si="59"/>
        <v>39.23331002687147</v>
      </c>
      <c r="G388" s="58">
        <f t="shared" si="60"/>
        <v>13.566878607292155</v>
      </c>
      <c r="H388" s="58">
        <f t="shared" si="61"/>
        <v>14.841961183165479</v>
      </c>
      <c r="I388" s="33">
        <f t="shared" si="62"/>
        <v>2.8353701296545863</v>
      </c>
      <c r="J388" s="33">
        <f t="shared" si="63"/>
        <v>21.143255984095106</v>
      </c>
      <c r="K388" s="5">
        <f t="shared" si="64"/>
        <v>91.62</v>
      </c>
    </row>
    <row r="389" spans="1:11" ht="15">
      <c r="A389" s="1" t="s">
        <v>1816</v>
      </c>
      <c r="B389" s="1" t="s">
        <v>1817</v>
      </c>
      <c r="C389" s="1">
        <v>2.01</v>
      </c>
      <c r="D389" s="23" t="s">
        <v>1578</v>
      </c>
      <c r="E389" s="1">
        <v>4</v>
      </c>
      <c r="F389" s="33">
        <f t="shared" si="59"/>
        <v>10.376178046580481</v>
      </c>
      <c r="G389" s="58">
        <f t="shared" si="60"/>
        <v>3.5880823685075303</v>
      </c>
      <c r="H389" s="58">
        <f t="shared" si="61"/>
        <v>3.9253081550213964</v>
      </c>
      <c r="I389" s="33">
        <f t="shared" si="62"/>
        <v>0.7498807842902262</v>
      </c>
      <c r="J389" s="33">
        <f t="shared" si="63"/>
        <v>5.59183480631989</v>
      </c>
      <c r="K389" s="5">
        <f t="shared" si="64"/>
        <v>24.23</v>
      </c>
    </row>
    <row r="390" spans="1:11" ht="15">
      <c r="A390" s="1" t="s">
        <v>1818</v>
      </c>
      <c r="B390" s="1" t="s">
        <v>1819</v>
      </c>
      <c r="C390" s="1">
        <v>8.7</v>
      </c>
      <c r="D390" s="23" t="s">
        <v>1578</v>
      </c>
      <c r="E390" s="1">
        <v>4</v>
      </c>
      <c r="F390" s="33">
        <f t="shared" si="59"/>
        <v>44.91181542549759</v>
      </c>
      <c r="G390" s="58">
        <f t="shared" si="60"/>
        <v>15.530505774137067</v>
      </c>
      <c r="H390" s="58">
        <f t="shared" si="61"/>
        <v>16.990139775465742</v>
      </c>
      <c r="I390" s="33">
        <f t="shared" si="62"/>
        <v>3.2457526484203814</v>
      </c>
      <c r="J390" s="33">
        <f t="shared" si="63"/>
        <v>24.203464087056236</v>
      </c>
      <c r="K390" s="5">
        <f t="shared" si="64"/>
        <v>104.88</v>
      </c>
    </row>
    <row r="391" spans="1:11" ht="15">
      <c r="A391" s="1" t="s">
        <v>1820</v>
      </c>
      <c r="B391" s="1" t="s">
        <v>1821</v>
      </c>
      <c r="C391" s="1">
        <v>3</v>
      </c>
      <c r="D391" s="23" t="s">
        <v>1578</v>
      </c>
      <c r="E391" s="1">
        <v>3</v>
      </c>
      <c r="F391" s="33">
        <f>(($C$6*$D$10*$C$8/$C$7*C391)*(1+$C$11+$C$12))*(1+$C$13+$D$15+$C$16)*(1+$C$17)+($C$6*$C$21/$C$7*C391)</f>
        <v>13.027148479520001</v>
      </c>
      <c r="G391" s="58">
        <f t="shared" si="60"/>
        <v>4.504787944218016</v>
      </c>
      <c r="H391" s="58">
        <f t="shared" si="61"/>
        <v>4.928170269802417</v>
      </c>
      <c r="I391" s="33">
        <f t="shared" si="62"/>
        <v>0.9414649859547315</v>
      </c>
      <c r="J391" s="33">
        <f t="shared" si="63"/>
        <v>7.020471503848548</v>
      </c>
      <c r="K391" s="5">
        <f t="shared" si="64"/>
        <v>30.42</v>
      </c>
    </row>
    <row r="392" spans="1:11" ht="28.5" customHeight="1">
      <c r="A392" s="2" t="s">
        <v>1823</v>
      </c>
      <c r="B392" s="1" t="s">
        <v>1822</v>
      </c>
      <c r="C392" s="1">
        <v>0.8</v>
      </c>
      <c r="D392" s="1" t="s">
        <v>1824</v>
      </c>
      <c r="E392" s="1">
        <v>4</v>
      </c>
      <c r="F392" s="33">
        <f aca="true" t="shared" si="65" ref="F392:F403">(($C$6*$E$10*$C$8/$C$7*C392)*(1+$C$11+$C$12))*(1+$C$13+$E$15+$C$16)*(1+$C$17)+($C$6*$C$21/$C$7*C392)</f>
        <v>4.129822108091735</v>
      </c>
      <c r="G392" s="58">
        <f t="shared" si="60"/>
        <v>1.4280924849781218</v>
      </c>
      <c r="H392" s="58">
        <f t="shared" si="61"/>
        <v>1.5623117034911034</v>
      </c>
      <c r="I392" s="33">
        <f t="shared" si="62"/>
        <v>0.2984600136478513</v>
      </c>
      <c r="J392" s="33">
        <f t="shared" si="63"/>
        <v>2.2256058930626432</v>
      </c>
      <c r="K392" s="5">
        <f t="shared" si="64"/>
        <v>9.64</v>
      </c>
    </row>
    <row r="393" spans="1:11" ht="15">
      <c r="A393" s="1" t="s">
        <v>1825</v>
      </c>
      <c r="B393" s="1" t="s">
        <v>1826</v>
      </c>
      <c r="C393" s="1"/>
      <c r="D393" s="1"/>
      <c r="E393" s="1"/>
      <c r="F393" s="33">
        <f t="shared" si="65"/>
        <v>0</v>
      </c>
      <c r="G393" s="58">
        <f t="shared" si="60"/>
        <v>0</v>
      </c>
      <c r="H393" s="58">
        <f t="shared" si="61"/>
        <v>0</v>
      </c>
      <c r="I393" s="33">
        <f t="shared" si="62"/>
        <v>0</v>
      </c>
      <c r="J393" s="33">
        <f t="shared" si="63"/>
        <v>0</v>
      </c>
      <c r="K393" s="5">
        <f t="shared" si="64"/>
        <v>0</v>
      </c>
    </row>
    <row r="394" spans="1:11" ht="15">
      <c r="A394" s="1" t="s">
        <v>1827</v>
      </c>
      <c r="B394" s="1">
        <v>191.1</v>
      </c>
      <c r="C394" s="1">
        <v>0.74</v>
      </c>
      <c r="D394" s="23" t="s">
        <v>1828</v>
      </c>
      <c r="E394" s="1">
        <v>4</v>
      </c>
      <c r="F394" s="33">
        <f t="shared" si="65"/>
        <v>3.8200854499848536</v>
      </c>
      <c r="G394" s="58">
        <f t="shared" si="60"/>
        <v>1.3209855486047624</v>
      </c>
      <c r="H394" s="58">
        <f t="shared" si="61"/>
        <v>1.4451383257292703</v>
      </c>
      <c r="I394" s="33">
        <f t="shared" si="62"/>
        <v>0.27607551262426233</v>
      </c>
      <c r="J394" s="33">
        <f t="shared" si="63"/>
        <v>2.0586854510829444</v>
      </c>
      <c r="K394" s="5">
        <f t="shared" si="64"/>
        <v>8.92</v>
      </c>
    </row>
    <row r="395" spans="1:11" ht="15">
      <c r="A395" s="64">
        <v>2</v>
      </c>
      <c r="B395" s="1">
        <v>191.2</v>
      </c>
      <c r="C395" s="1">
        <v>0.89</v>
      </c>
      <c r="D395" s="23" t="s">
        <v>1828</v>
      </c>
      <c r="E395" s="1">
        <v>4</v>
      </c>
      <c r="F395" s="33">
        <f t="shared" si="65"/>
        <v>4.594427095252055</v>
      </c>
      <c r="G395" s="58">
        <f t="shared" si="60"/>
        <v>1.5887528895381604</v>
      </c>
      <c r="H395" s="58">
        <f t="shared" si="61"/>
        <v>1.7380717701338524</v>
      </c>
      <c r="I395" s="33">
        <f t="shared" si="62"/>
        <v>0.3320367651832345</v>
      </c>
      <c r="J395" s="33">
        <f t="shared" si="63"/>
        <v>2.4759865560321903</v>
      </c>
      <c r="K395" s="5">
        <f t="shared" si="64"/>
        <v>10.73</v>
      </c>
    </row>
    <row r="396" spans="1:11" ht="15">
      <c r="A396" s="64">
        <v>3</v>
      </c>
      <c r="B396" s="1">
        <v>191.3</v>
      </c>
      <c r="C396" s="1">
        <v>1.15</v>
      </c>
      <c r="D396" s="23" t="s">
        <v>1828</v>
      </c>
      <c r="E396" s="1">
        <v>4</v>
      </c>
      <c r="F396" s="33">
        <f t="shared" si="65"/>
        <v>5.936619280381867</v>
      </c>
      <c r="G396" s="58">
        <f t="shared" si="60"/>
        <v>2.05288294715605</v>
      </c>
      <c r="H396" s="58">
        <f t="shared" si="61"/>
        <v>2.2458230737684604</v>
      </c>
      <c r="I396" s="33">
        <f t="shared" si="62"/>
        <v>0.42903626961878616</v>
      </c>
      <c r="J396" s="33">
        <f t="shared" si="63"/>
        <v>3.1993084712775492</v>
      </c>
      <c r="K396" s="5">
        <f t="shared" si="64"/>
        <v>13.86</v>
      </c>
    </row>
    <row r="397" spans="1:11" ht="15">
      <c r="A397" s="1" t="s">
        <v>1829</v>
      </c>
      <c r="B397" s="1">
        <v>191.4</v>
      </c>
      <c r="C397" s="1">
        <v>0.65</v>
      </c>
      <c r="D397" s="23" t="s">
        <v>1828</v>
      </c>
      <c r="E397" s="1">
        <v>4</v>
      </c>
      <c r="F397" s="33">
        <f t="shared" si="65"/>
        <v>3.3554804628245334</v>
      </c>
      <c r="G397" s="58">
        <f t="shared" si="60"/>
        <v>1.1603251440447235</v>
      </c>
      <c r="H397" s="58">
        <f t="shared" si="61"/>
        <v>1.269378259086521</v>
      </c>
      <c r="I397" s="33">
        <f t="shared" si="62"/>
        <v>0.2424987610888791</v>
      </c>
      <c r="J397" s="33">
        <f t="shared" si="63"/>
        <v>1.8083047881133971</v>
      </c>
      <c r="K397" s="5">
        <f t="shared" si="64"/>
        <v>7.84</v>
      </c>
    </row>
    <row r="398" spans="1:11" ht="15">
      <c r="A398" s="1" t="s">
        <v>1830</v>
      </c>
      <c r="B398" s="1">
        <v>191.5</v>
      </c>
      <c r="C398" s="1">
        <v>0.59</v>
      </c>
      <c r="D398" s="23" t="s">
        <v>1828</v>
      </c>
      <c r="E398" s="1">
        <v>4</v>
      </c>
      <c r="F398" s="33">
        <f t="shared" si="65"/>
        <v>3.0457438047176537</v>
      </c>
      <c r="G398" s="58">
        <f t="shared" si="60"/>
        <v>1.0532182076713645</v>
      </c>
      <c r="H398" s="58">
        <f t="shared" si="61"/>
        <v>1.1522048813246886</v>
      </c>
      <c r="I398" s="33">
        <f t="shared" si="62"/>
        <v>0.22011426006529025</v>
      </c>
      <c r="J398" s="33">
        <f t="shared" si="63"/>
        <v>1.641384346133699</v>
      </c>
      <c r="K398" s="5">
        <f t="shared" si="64"/>
        <v>7.11</v>
      </c>
    </row>
    <row r="399" spans="1:11" ht="15">
      <c r="A399" s="1" t="s">
        <v>1831</v>
      </c>
      <c r="B399" s="1">
        <v>191.6</v>
      </c>
      <c r="C399" s="1">
        <v>0.59</v>
      </c>
      <c r="D399" s="23" t="s">
        <v>1828</v>
      </c>
      <c r="E399" s="1">
        <v>4</v>
      </c>
      <c r="F399" s="33">
        <f t="shared" si="65"/>
        <v>3.0457438047176537</v>
      </c>
      <c r="G399" s="58">
        <f t="shared" si="60"/>
        <v>1.0532182076713645</v>
      </c>
      <c r="H399" s="58">
        <f t="shared" si="61"/>
        <v>1.1522048813246886</v>
      </c>
      <c r="I399" s="33">
        <f t="shared" si="62"/>
        <v>0.22011426006529025</v>
      </c>
      <c r="J399" s="33">
        <f t="shared" si="63"/>
        <v>1.641384346133699</v>
      </c>
      <c r="K399" s="5">
        <f t="shared" si="64"/>
        <v>7.11</v>
      </c>
    </row>
    <row r="400" spans="1:11" ht="15">
      <c r="A400" s="1" t="s">
        <v>1832</v>
      </c>
      <c r="B400" s="1">
        <v>191.7</v>
      </c>
      <c r="C400" s="1">
        <v>0.41</v>
      </c>
      <c r="D400" s="23" t="s">
        <v>1828</v>
      </c>
      <c r="E400" s="1">
        <v>4</v>
      </c>
      <c r="F400" s="33">
        <f t="shared" si="65"/>
        <v>2.1165338303970134</v>
      </c>
      <c r="G400" s="58">
        <f t="shared" si="60"/>
        <v>0.7318973985512872</v>
      </c>
      <c r="H400" s="58">
        <f t="shared" si="61"/>
        <v>0.8006847480391902</v>
      </c>
      <c r="I400" s="33">
        <f t="shared" si="62"/>
        <v>0.15296075699452372</v>
      </c>
      <c r="J400" s="33">
        <f t="shared" si="63"/>
        <v>1.1406230201946042</v>
      </c>
      <c r="K400" s="5">
        <f t="shared" si="64"/>
        <v>4.94</v>
      </c>
    </row>
    <row r="401" spans="1:11" ht="15">
      <c r="A401" s="1" t="s">
        <v>1833</v>
      </c>
      <c r="B401" s="1">
        <v>191.8</v>
      </c>
      <c r="C401" s="1">
        <v>0.91</v>
      </c>
      <c r="D401" s="23" t="s">
        <v>1828</v>
      </c>
      <c r="E401" s="1">
        <v>4</v>
      </c>
      <c r="F401" s="33">
        <f t="shared" si="65"/>
        <v>4.697672647954347</v>
      </c>
      <c r="G401" s="58">
        <f t="shared" si="60"/>
        <v>1.624455201662613</v>
      </c>
      <c r="H401" s="58">
        <f t="shared" si="61"/>
        <v>1.7771295627211297</v>
      </c>
      <c r="I401" s="33">
        <f t="shared" si="62"/>
        <v>0.33949826552443074</v>
      </c>
      <c r="J401" s="33">
        <f t="shared" si="63"/>
        <v>2.531626703358756</v>
      </c>
      <c r="K401" s="5">
        <f t="shared" si="64"/>
        <v>10.97</v>
      </c>
    </row>
    <row r="402" spans="1:11" ht="15">
      <c r="A402" s="1" t="s">
        <v>1834</v>
      </c>
      <c r="B402" s="1">
        <v>191.9</v>
      </c>
      <c r="C402" s="1">
        <v>0.55</v>
      </c>
      <c r="D402" s="23" t="s">
        <v>1828</v>
      </c>
      <c r="E402" s="1">
        <v>4</v>
      </c>
      <c r="F402" s="33">
        <f t="shared" si="65"/>
        <v>2.8392526993130676</v>
      </c>
      <c r="G402" s="58">
        <f t="shared" si="60"/>
        <v>0.9818135834224587</v>
      </c>
      <c r="H402" s="58">
        <f t="shared" si="61"/>
        <v>1.0740892961501336</v>
      </c>
      <c r="I402" s="33">
        <f t="shared" si="62"/>
        <v>0.20519125938289776</v>
      </c>
      <c r="J402" s="33">
        <f t="shared" si="63"/>
        <v>1.5301040514805673</v>
      </c>
      <c r="K402" s="5">
        <f t="shared" si="64"/>
        <v>6.63</v>
      </c>
    </row>
    <row r="403" spans="1:11" ht="15">
      <c r="A403" s="1" t="s">
        <v>1835</v>
      </c>
      <c r="B403" s="50">
        <v>191.1</v>
      </c>
      <c r="C403" s="1">
        <v>0.44</v>
      </c>
      <c r="D403" s="23" t="s">
        <v>1828</v>
      </c>
      <c r="E403" s="1">
        <v>4</v>
      </c>
      <c r="F403" s="33">
        <f t="shared" si="65"/>
        <v>2.271402159450454</v>
      </c>
      <c r="G403" s="58">
        <f t="shared" si="60"/>
        <v>0.7854508667379669</v>
      </c>
      <c r="H403" s="58">
        <f t="shared" si="61"/>
        <v>0.8592714369201068</v>
      </c>
      <c r="I403" s="33">
        <f t="shared" si="62"/>
        <v>0.16415300750631817</v>
      </c>
      <c r="J403" s="33">
        <f t="shared" si="63"/>
        <v>1.2240832411844536</v>
      </c>
      <c r="K403" s="5">
        <f t="shared" si="64"/>
        <v>5.3</v>
      </c>
    </row>
    <row r="404" spans="1:11" ht="15">
      <c r="A404" s="1" t="s">
        <v>1836</v>
      </c>
      <c r="B404" s="1"/>
      <c r="C404" s="1"/>
      <c r="D404" s="1"/>
      <c r="E404" s="1"/>
      <c r="F404" s="1"/>
      <c r="G404" s="1"/>
      <c r="H404" s="1"/>
      <c r="I404" s="33">
        <f t="shared" si="62"/>
        <v>0</v>
      </c>
      <c r="J404" s="33">
        <f t="shared" si="63"/>
        <v>0</v>
      </c>
      <c r="K404" s="5">
        <f t="shared" si="64"/>
        <v>0</v>
      </c>
    </row>
    <row r="405" spans="1:11" ht="15">
      <c r="A405" s="1" t="s">
        <v>1827</v>
      </c>
      <c r="B405" s="1">
        <v>191.11</v>
      </c>
      <c r="C405" s="1">
        <v>1.09</v>
      </c>
      <c r="D405" s="23" t="s">
        <v>1828</v>
      </c>
      <c r="E405" s="1">
        <v>4</v>
      </c>
      <c r="F405" s="33">
        <f>(($C$6*$E$10*$C$8/$C$7*C405)*(1+$C$11+$C$12))*(1+$C$13+$E$15+$C$16)*(1+$C$17)+($C$6*$C$21/$C$7*C405)</f>
        <v>5.626882622274987</v>
      </c>
      <c r="G405" s="58">
        <f>F405*$C$18</f>
        <v>1.9457760107826905</v>
      </c>
      <c r="H405" s="58">
        <f>F405*$C$19</f>
        <v>2.1286496960066277</v>
      </c>
      <c r="I405" s="33">
        <f t="shared" si="62"/>
        <v>0.4066517685951973</v>
      </c>
      <c r="J405" s="33">
        <f t="shared" si="63"/>
        <v>3.0323880292978505</v>
      </c>
      <c r="K405" s="5">
        <f t="shared" si="64"/>
        <v>13.14</v>
      </c>
    </row>
    <row r="406" spans="1:11" ht="15">
      <c r="A406" s="64">
        <v>2</v>
      </c>
      <c r="B406" s="1">
        <v>191.12</v>
      </c>
      <c r="C406" s="1">
        <v>1.39</v>
      </c>
      <c r="D406" s="23" t="s">
        <v>1828</v>
      </c>
      <c r="E406" s="1">
        <v>4</v>
      </c>
      <c r="F406" s="33">
        <f>(($C$6*$E$10*$C$8/$C$7*C406)*(1+$C$11+$C$12))*(1+$C$13+$E$15+$C$16)*(1+$C$17)+($C$6*$C$21/$C$7*C406)</f>
        <v>7.175565912809387</v>
      </c>
      <c r="G406" s="58">
        <f>F406*$C$18</f>
        <v>2.481310692649486</v>
      </c>
      <c r="H406" s="58">
        <f>F406*$C$19</f>
        <v>2.714516584815791</v>
      </c>
      <c r="I406" s="33">
        <f t="shared" si="62"/>
        <v>0.5185742737131415</v>
      </c>
      <c r="J406" s="33">
        <f t="shared" si="63"/>
        <v>3.8669902391963413</v>
      </c>
      <c r="K406" s="5">
        <f t="shared" si="64"/>
        <v>16.76</v>
      </c>
    </row>
    <row r="407" spans="1:11" ht="15">
      <c r="A407" s="64">
        <v>3</v>
      </c>
      <c r="B407" s="1">
        <v>191.13</v>
      </c>
      <c r="C407" s="1">
        <v>1.74</v>
      </c>
      <c r="D407" s="23" t="s">
        <v>1828</v>
      </c>
      <c r="E407" s="1">
        <v>4</v>
      </c>
      <c r="F407" s="33">
        <f>(($C$6*$E$10*$C$8/$C$7*C407)*(1+$C$11+$C$12))*(1+$C$13+$E$15+$C$16)*(1+$C$17)+($C$6*$C$21/$C$7*C407)</f>
        <v>8.98236308509952</v>
      </c>
      <c r="G407" s="58">
        <f>F407*$C$18</f>
        <v>3.106101154827414</v>
      </c>
      <c r="H407" s="58">
        <f>F407*$C$19</f>
        <v>3.3980279550931485</v>
      </c>
      <c r="I407" s="33">
        <f t="shared" si="62"/>
        <v>0.6491505296840763</v>
      </c>
      <c r="J407" s="33">
        <f t="shared" si="63"/>
        <v>4.840692817411248</v>
      </c>
      <c r="K407" s="5">
        <f t="shared" si="64"/>
        <v>20.98</v>
      </c>
    </row>
    <row r="408" spans="1:11" ht="15">
      <c r="A408" s="1" t="s">
        <v>1837</v>
      </c>
      <c r="B408" s="1" t="s">
        <v>1850</v>
      </c>
      <c r="C408" s="1"/>
      <c r="D408" s="1"/>
      <c r="E408" s="1"/>
      <c r="F408" s="1"/>
      <c r="G408" s="1"/>
      <c r="H408" s="1"/>
      <c r="I408" s="33"/>
      <c r="J408" s="33"/>
      <c r="K408" s="5"/>
    </row>
    <row r="409" spans="1:11" ht="18">
      <c r="A409" s="1" t="s">
        <v>1838</v>
      </c>
      <c r="B409" s="1">
        <v>192.1</v>
      </c>
      <c r="C409" s="1">
        <v>1.28</v>
      </c>
      <c r="D409" s="65" t="s">
        <v>1851</v>
      </c>
      <c r="E409" s="1">
        <v>4</v>
      </c>
      <c r="F409" s="33">
        <f aca="true" t="shared" si="66" ref="F409:F436">(($C$6*$E$10*$C$8/$C$7*C409)*(1+$C$11+$C$12))*(1+$C$13+$E$15+$C$16)*(1+$C$17)+($C$6*$C$21/$C$7*C409)</f>
        <v>6.607715372946775</v>
      </c>
      <c r="G409" s="58">
        <f aca="true" t="shared" si="67" ref="G409:G440">F409*$C$18</f>
        <v>2.2849479759649944</v>
      </c>
      <c r="H409" s="58">
        <f aca="true" t="shared" si="68" ref="H409:H440">F409*$C$19</f>
        <v>2.499698725585765</v>
      </c>
      <c r="I409" s="33">
        <f aca="true" t="shared" si="69" ref="I409:I472">(F409+G409)*C$22</f>
        <v>0.477536021836562</v>
      </c>
      <c r="J409" s="33">
        <f aca="true" t="shared" si="70" ref="J409:J472">(F409+G409+H409+I409)*$C$20</f>
        <v>3.5609694289002287</v>
      </c>
      <c r="K409" s="5">
        <f aca="true" t="shared" si="71" ref="K409:K472">ROUND((F409+G409+H409+I409+J409),2)</f>
        <v>15.43</v>
      </c>
    </row>
    <row r="410" spans="1:11" ht="18">
      <c r="A410" s="1" t="s">
        <v>1839</v>
      </c>
      <c r="B410" s="1">
        <v>192.2</v>
      </c>
      <c r="C410" s="1">
        <v>1.8</v>
      </c>
      <c r="D410" s="65" t="s">
        <v>1851</v>
      </c>
      <c r="E410" s="1">
        <v>4</v>
      </c>
      <c r="F410" s="33">
        <f t="shared" si="66"/>
        <v>9.292099743206402</v>
      </c>
      <c r="G410" s="58">
        <f t="shared" si="67"/>
        <v>3.2132080912007734</v>
      </c>
      <c r="H410" s="58">
        <f t="shared" si="68"/>
        <v>3.515201332854982</v>
      </c>
      <c r="I410" s="33">
        <f t="shared" si="69"/>
        <v>0.6715350307076653</v>
      </c>
      <c r="J410" s="33">
        <f t="shared" si="70"/>
        <v>5.007613259390946</v>
      </c>
      <c r="K410" s="5">
        <f t="shared" si="71"/>
        <v>21.7</v>
      </c>
    </row>
    <row r="411" spans="1:11" ht="18">
      <c r="A411" s="1" t="s">
        <v>1840</v>
      </c>
      <c r="B411" s="1">
        <v>192.3</v>
      </c>
      <c r="C411" s="1">
        <v>2.02</v>
      </c>
      <c r="D411" s="65" t="s">
        <v>1851</v>
      </c>
      <c r="E411" s="1">
        <v>4</v>
      </c>
      <c r="F411" s="33">
        <f t="shared" si="66"/>
        <v>10.427800822931628</v>
      </c>
      <c r="G411" s="58">
        <f t="shared" si="67"/>
        <v>3.605933524569757</v>
      </c>
      <c r="H411" s="58">
        <f t="shared" si="68"/>
        <v>3.944837051315035</v>
      </c>
      <c r="I411" s="33">
        <f t="shared" si="69"/>
        <v>0.7536115344608243</v>
      </c>
      <c r="J411" s="33">
        <f t="shared" si="70"/>
        <v>5.619654879983173</v>
      </c>
      <c r="K411" s="5">
        <f t="shared" si="71"/>
        <v>24.35</v>
      </c>
    </row>
    <row r="412" spans="1:11" ht="18">
      <c r="A412" s="1" t="s">
        <v>1841</v>
      </c>
      <c r="B412" s="1">
        <v>192.4</v>
      </c>
      <c r="C412" s="1">
        <v>2.22</v>
      </c>
      <c r="D412" s="65" t="s">
        <v>1851</v>
      </c>
      <c r="E412" s="1">
        <v>4</v>
      </c>
      <c r="F412" s="33">
        <f t="shared" si="66"/>
        <v>11.460256349954562</v>
      </c>
      <c r="G412" s="58">
        <f t="shared" si="67"/>
        <v>3.9629566458142875</v>
      </c>
      <c r="H412" s="58">
        <f t="shared" si="68"/>
        <v>4.335414977187812</v>
      </c>
      <c r="I412" s="33">
        <f t="shared" si="69"/>
        <v>0.8282265378727872</v>
      </c>
      <c r="J412" s="33">
        <f t="shared" si="70"/>
        <v>6.176056353248834</v>
      </c>
      <c r="K412" s="5">
        <f t="shared" si="71"/>
        <v>26.76</v>
      </c>
    </row>
    <row r="413" spans="1:11" ht="18">
      <c r="A413" s="1" t="s">
        <v>1842</v>
      </c>
      <c r="B413" s="1">
        <v>192.5</v>
      </c>
      <c r="C413" s="1">
        <v>2.42</v>
      </c>
      <c r="D413" s="65" t="s">
        <v>1851</v>
      </c>
      <c r="E413" s="1">
        <v>4</v>
      </c>
      <c r="F413" s="33">
        <f t="shared" si="66"/>
        <v>12.492711876977495</v>
      </c>
      <c r="G413" s="58">
        <f t="shared" si="67"/>
        <v>4.319979767058817</v>
      </c>
      <c r="H413" s="58">
        <f t="shared" si="68"/>
        <v>4.725992903060587</v>
      </c>
      <c r="I413" s="33">
        <f t="shared" si="69"/>
        <v>0.90284154128475</v>
      </c>
      <c r="J413" s="33">
        <f t="shared" si="70"/>
        <v>6.732457826514495</v>
      </c>
      <c r="K413" s="5">
        <f t="shared" si="71"/>
        <v>29.17</v>
      </c>
    </row>
    <row r="414" spans="1:11" ht="18">
      <c r="A414" s="1" t="s">
        <v>1843</v>
      </c>
      <c r="B414" s="1">
        <v>192.6</v>
      </c>
      <c r="C414" s="1">
        <v>3.12</v>
      </c>
      <c r="D414" s="65" t="s">
        <v>1851</v>
      </c>
      <c r="E414" s="1">
        <v>4</v>
      </c>
      <c r="F414" s="33">
        <f t="shared" si="66"/>
        <v>16.106306221557762</v>
      </c>
      <c r="G414" s="58">
        <f t="shared" si="67"/>
        <v>5.569560691414674</v>
      </c>
      <c r="H414" s="58">
        <f t="shared" si="68"/>
        <v>6.093015643615302</v>
      </c>
      <c r="I414" s="33">
        <f t="shared" si="69"/>
        <v>1.16399405322662</v>
      </c>
      <c r="J414" s="33">
        <f t="shared" si="70"/>
        <v>8.679862982944307</v>
      </c>
      <c r="K414" s="5">
        <f t="shared" si="71"/>
        <v>37.61</v>
      </c>
    </row>
    <row r="415" spans="1:11" ht="18">
      <c r="A415" s="1" t="s">
        <v>1844</v>
      </c>
      <c r="B415" s="1">
        <v>192.7</v>
      </c>
      <c r="C415" s="1">
        <v>3.72</v>
      </c>
      <c r="D415" s="65" t="s">
        <v>1851</v>
      </c>
      <c r="E415" s="1">
        <v>4</v>
      </c>
      <c r="F415" s="33">
        <f t="shared" si="66"/>
        <v>19.20367280262656</v>
      </c>
      <c r="G415" s="58">
        <f t="shared" si="67"/>
        <v>6.640630055148264</v>
      </c>
      <c r="H415" s="58">
        <f t="shared" si="68"/>
        <v>7.2647494212336285</v>
      </c>
      <c r="I415" s="33">
        <f t="shared" si="69"/>
        <v>1.387839063462508</v>
      </c>
      <c r="J415" s="33">
        <f t="shared" si="70"/>
        <v>10.349067402741287</v>
      </c>
      <c r="K415" s="5">
        <f t="shared" si="71"/>
        <v>44.85</v>
      </c>
    </row>
    <row r="416" spans="1:11" ht="18">
      <c r="A416" s="1" t="s">
        <v>1845</v>
      </c>
      <c r="B416" s="1">
        <v>192.8</v>
      </c>
      <c r="C416" s="1">
        <v>4.42</v>
      </c>
      <c r="D416" s="65" t="s">
        <v>1851</v>
      </c>
      <c r="E416" s="1">
        <v>4</v>
      </c>
      <c r="F416" s="33">
        <f t="shared" si="66"/>
        <v>22.817267147206827</v>
      </c>
      <c r="G416" s="58">
        <f t="shared" si="67"/>
        <v>7.890210979504121</v>
      </c>
      <c r="H416" s="58">
        <f t="shared" si="68"/>
        <v>8.631772161788343</v>
      </c>
      <c r="I416" s="33">
        <f t="shared" si="69"/>
        <v>1.648991575404378</v>
      </c>
      <c r="J416" s="33">
        <f t="shared" si="70"/>
        <v>12.296472559171102</v>
      </c>
      <c r="K416" s="5">
        <f t="shared" si="71"/>
        <v>53.28</v>
      </c>
    </row>
    <row r="417" spans="1:11" ht="18">
      <c r="A417" s="1" t="s">
        <v>1846</v>
      </c>
      <c r="B417" s="1">
        <v>192.9</v>
      </c>
      <c r="C417" s="1">
        <v>5.12</v>
      </c>
      <c r="D417" s="65" t="s">
        <v>1851</v>
      </c>
      <c r="E417" s="1">
        <v>4</v>
      </c>
      <c r="F417" s="33">
        <f t="shared" si="66"/>
        <v>26.4308614917871</v>
      </c>
      <c r="G417" s="58">
        <f t="shared" si="67"/>
        <v>9.139791903859978</v>
      </c>
      <c r="H417" s="58">
        <f t="shared" si="68"/>
        <v>9.99879490234306</v>
      </c>
      <c r="I417" s="33">
        <f t="shared" si="69"/>
        <v>1.910144087346248</v>
      </c>
      <c r="J417" s="33">
        <f t="shared" si="70"/>
        <v>14.243877715600915</v>
      </c>
      <c r="K417" s="5">
        <f t="shared" si="71"/>
        <v>61.72</v>
      </c>
    </row>
    <row r="418" spans="1:11" ht="18">
      <c r="A418" s="1" t="s">
        <v>1847</v>
      </c>
      <c r="B418" s="50">
        <v>192.1</v>
      </c>
      <c r="C418" s="1">
        <v>5.95</v>
      </c>
      <c r="D418" s="65" t="s">
        <v>1851</v>
      </c>
      <c r="E418" s="1">
        <v>4</v>
      </c>
      <c r="F418" s="33">
        <f t="shared" si="66"/>
        <v>30.715551928932268</v>
      </c>
      <c r="G418" s="58">
        <f t="shared" si="67"/>
        <v>10.621437857024778</v>
      </c>
      <c r="H418" s="58">
        <f t="shared" si="68"/>
        <v>11.619693294715077</v>
      </c>
      <c r="I418" s="33">
        <f t="shared" si="69"/>
        <v>2.2197963515058934</v>
      </c>
      <c r="J418" s="33">
        <f t="shared" si="70"/>
        <v>16.552943829653405</v>
      </c>
      <c r="K418" s="5">
        <f t="shared" si="71"/>
        <v>71.73</v>
      </c>
    </row>
    <row r="419" spans="1:11" ht="18">
      <c r="A419" s="1" t="s">
        <v>1848</v>
      </c>
      <c r="B419" s="1">
        <v>192.11</v>
      </c>
      <c r="C419" s="1">
        <v>7.04</v>
      </c>
      <c r="D419" s="65" t="s">
        <v>1851</v>
      </c>
      <c r="E419" s="1">
        <v>4</v>
      </c>
      <c r="F419" s="33">
        <f t="shared" si="66"/>
        <v>36.34243455120726</v>
      </c>
      <c r="G419" s="58">
        <f t="shared" si="67"/>
        <v>12.567213867807471</v>
      </c>
      <c r="H419" s="58">
        <f t="shared" si="68"/>
        <v>13.748342990721708</v>
      </c>
      <c r="I419" s="33">
        <f t="shared" si="69"/>
        <v>2.6264481201010907</v>
      </c>
      <c r="J419" s="33">
        <f t="shared" si="70"/>
        <v>19.585331858951257</v>
      </c>
      <c r="K419" s="5">
        <f t="shared" si="71"/>
        <v>84.87</v>
      </c>
    </row>
    <row r="420" spans="1:11" ht="18">
      <c r="A420" s="1" t="s">
        <v>1849</v>
      </c>
      <c r="B420" s="1">
        <v>192.12</v>
      </c>
      <c r="C420" s="1">
        <v>8.12</v>
      </c>
      <c r="D420" s="65" t="s">
        <v>1851</v>
      </c>
      <c r="E420" s="1">
        <v>4</v>
      </c>
      <c r="F420" s="33">
        <f t="shared" si="66"/>
        <v>41.91769439713109</v>
      </c>
      <c r="G420" s="58">
        <f t="shared" si="67"/>
        <v>14.495138722527932</v>
      </c>
      <c r="H420" s="58">
        <f t="shared" si="68"/>
        <v>15.857463790434693</v>
      </c>
      <c r="I420" s="33">
        <f t="shared" si="69"/>
        <v>3.0293691385256896</v>
      </c>
      <c r="J420" s="33">
        <f t="shared" si="70"/>
        <v>22.589899814585824</v>
      </c>
      <c r="K420" s="5">
        <f t="shared" si="71"/>
        <v>97.89</v>
      </c>
    </row>
    <row r="421" spans="1:11" ht="15">
      <c r="A421" s="1" t="s">
        <v>1852</v>
      </c>
      <c r="B421" s="1" t="s">
        <v>1853</v>
      </c>
      <c r="C421" s="1">
        <v>2.26</v>
      </c>
      <c r="D421" s="23" t="s">
        <v>206</v>
      </c>
      <c r="E421" s="1">
        <v>4</v>
      </c>
      <c r="F421" s="33">
        <f t="shared" si="66"/>
        <v>11.666747455359147</v>
      </c>
      <c r="G421" s="58">
        <f t="shared" si="67"/>
        <v>4.034361270063193</v>
      </c>
      <c r="H421" s="58">
        <f t="shared" si="68"/>
        <v>4.413530562362365</v>
      </c>
      <c r="I421" s="33">
        <f t="shared" si="69"/>
        <v>0.8431495385551796</v>
      </c>
      <c r="J421" s="33">
        <f t="shared" si="70"/>
        <v>6.287336647901966</v>
      </c>
      <c r="K421" s="5">
        <f t="shared" si="71"/>
        <v>27.25</v>
      </c>
    </row>
    <row r="422" spans="1:11" ht="15">
      <c r="A422" s="1" t="s">
        <v>1855</v>
      </c>
      <c r="B422" s="1" t="s">
        <v>1854</v>
      </c>
      <c r="C422" s="1">
        <v>2.77</v>
      </c>
      <c r="D422" s="23" t="s">
        <v>206</v>
      </c>
      <c r="E422" s="1">
        <v>4</v>
      </c>
      <c r="F422" s="33">
        <f t="shared" si="66"/>
        <v>14.299509049267629</v>
      </c>
      <c r="G422" s="58">
        <f t="shared" si="67"/>
        <v>4.944770229236746</v>
      </c>
      <c r="H422" s="58">
        <f t="shared" si="68"/>
        <v>5.409504273337944</v>
      </c>
      <c r="I422" s="33">
        <f t="shared" si="69"/>
        <v>1.0334177972556848</v>
      </c>
      <c r="J422" s="33">
        <f t="shared" si="70"/>
        <v>7.706160404729401</v>
      </c>
      <c r="K422" s="5">
        <f t="shared" si="71"/>
        <v>33.39</v>
      </c>
    </row>
    <row r="423" spans="1:11" ht="15">
      <c r="A423" s="1" t="s">
        <v>1856</v>
      </c>
      <c r="B423" s="1" t="s">
        <v>1857</v>
      </c>
      <c r="C423" s="1">
        <v>1.49</v>
      </c>
      <c r="D423" s="23" t="s">
        <v>206</v>
      </c>
      <c r="E423" s="1">
        <v>4</v>
      </c>
      <c r="F423" s="33">
        <f t="shared" si="66"/>
        <v>7.691793676320855</v>
      </c>
      <c r="G423" s="58">
        <f t="shared" si="67"/>
        <v>2.6598222532717517</v>
      </c>
      <c r="H423" s="58">
        <f t="shared" si="68"/>
        <v>2.9098055477521796</v>
      </c>
      <c r="I423" s="33">
        <f t="shared" si="69"/>
        <v>0.555881775419123</v>
      </c>
      <c r="J423" s="33">
        <f t="shared" si="70"/>
        <v>4.1451909758291725</v>
      </c>
      <c r="K423" s="5">
        <f t="shared" si="71"/>
        <v>17.96</v>
      </c>
    </row>
    <row r="424" spans="1:11" ht="15">
      <c r="A424" s="1" t="s">
        <v>1859</v>
      </c>
      <c r="B424" s="1" t="s">
        <v>1858</v>
      </c>
      <c r="C424" s="1">
        <v>1.03</v>
      </c>
      <c r="D424" s="23" t="s">
        <v>206</v>
      </c>
      <c r="E424" s="1">
        <v>4</v>
      </c>
      <c r="F424" s="33">
        <f t="shared" si="66"/>
        <v>5.317145964168108</v>
      </c>
      <c r="G424" s="58">
        <f t="shared" si="67"/>
        <v>1.8386690744093317</v>
      </c>
      <c r="H424" s="58">
        <f t="shared" si="68"/>
        <v>2.0114763182447954</v>
      </c>
      <c r="I424" s="33">
        <f t="shared" si="69"/>
        <v>0.3842672675716085</v>
      </c>
      <c r="J424" s="33">
        <f t="shared" si="70"/>
        <v>2.865467587318153</v>
      </c>
      <c r="K424" s="5">
        <f t="shared" si="71"/>
        <v>12.42</v>
      </c>
    </row>
    <row r="425" spans="1:11" ht="30" customHeight="1">
      <c r="A425" s="2" t="s">
        <v>1860</v>
      </c>
      <c r="B425" s="1" t="s">
        <v>1861</v>
      </c>
      <c r="C425" s="1">
        <v>0.77</v>
      </c>
      <c r="D425" s="1" t="s">
        <v>239</v>
      </c>
      <c r="E425" s="1">
        <v>4</v>
      </c>
      <c r="F425" s="33">
        <f t="shared" si="66"/>
        <v>3.9749537790382936</v>
      </c>
      <c r="G425" s="58">
        <f t="shared" si="67"/>
        <v>1.374539016791442</v>
      </c>
      <c r="H425" s="58">
        <f t="shared" si="68"/>
        <v>1.5037250146101866</v>
      </c>
      <c r="I425" s="33">
        <f t="shared" si="69"/>
        <v>0.2872677631360568</v>
      </c>
      <c r="J425" s="33">
        <f t="shared" si="70"/>
        <v>2.1421456720727936</v>
      </c>
      <c r="K425" s="5">
        <f t="shared" si="71"/>
        <v>9.28</v>
      </c>
    </row>
    <row r="426" spans="1:11" ht="30" customHeight="1">
      <c r="A426" s="2" t="s">
        <v>1862</v>
      </c>
      <c r="B426" s="1" t="s">
        <v>1863</v>
      </c>
      <c r="C426" s="1">
        <v>1.41</v>
      </c>
      <c r="D426" s="1" t="s">
        <v>239</v>
      </c>
      <c r="E426" s="1">
        <v>4</v>
      </c>
      <c r="F426" s="33">
        <f t="shared" si="66"/>
        <v>7.27881146551168</v>
      </c>
      <c r="G426" s="58">
        <f t="shared" si="67"/>
        <v>2.517013004773939</v>
      </c>
      <c r="H426" s="58">
        <f t="shared" si="68"/>
        <v>2.7535743774030688</v>
      </c>
      <c r="I426" s="33">
        <f t="shared" si="69"/>
        <v>0.5260357740543378</v>
      </c>
      <c r="J426" s="33">
        <f t="shared" si="70"/>
        <v>3.9226303865229077</v>
      </c>
      <c r="K426" s="5">
        <f t="shared" si="71"/>
        <v>17</v>
      </c>
    </row>
    <row r="427" spans="1:11" ht="25.5" customHeight="1">
      <c r="A427" s="2" t="s">
        <v>1864</v>
      </c>
      <c r="B427" s="1" t="s">
        <v>1865</v>
      </c>
      <c r="C427" s="1">
        <v>0.33</v>
      </c>
      <c r="D427" s="1" t="s">
        <v>239</v>
      </c>
      <c r="E427" s="1">
        <v>4</v>
      </c>
      <c r="F427" s="33">
        <f t="shared" si="66"/>
        <v>1.7035516195878402</v>
      </c>
      <c r="G427" s="58">
        <f t="shared" si="67"/>
        <v>0.5890881500534751</v>
      </c>
      <c r="H427" s="58">
        <f t="shared" si="68"/>
        <v>0.6444535776900799</v>
      </c>
      <c r="I427" s="33">
        <f t="shared" si="69"/>
        <v>0.12311475562973863</v>
      </c>
      <c r="J427" s="33">
        <f t="shared" si="70"/>
        <v>0.9180624308883402</v>
      </c>
      <c r="K427" s="5">
        <f t="shared" si="71"/>
        <v>3.98</v>
      </c>
    </row>
    <row r="428" spans="1:11" ht="30">
      <c r="A428" s="2" t="s">
        <v>1866</v>
      </c>
      <c r="B428" s="1" t="s">
        <v>1867</v>
      </c>
      <c r="C428" s="1">
        <v>0.39</v>
      </c>
      <c r="D428" s="1" t="s">
        <v>239</v>
      </c>
      <c r="E428" s="1">
        <v>4</v>
      </c>
      <c r="F428" s="33">
        <f t="shared" si="66"/>
        <v>2.0132882776947203</v>
      </c>
      <c r="G428" s="58">
        <f t="shared" si="67"/>
        <v>0.6961950864268343</v>
      </c>
      <c r="H428" s="58">
        <f t="shared" si="68"/>
        <v>0.7616269554519127</v>
      </c>
      <c r="I428" s="33">
        <f t="shared" si="69"/>
        <v>0.1454992566533275</v>
      </c>
      <c r="J428" s="33">
        <f t="shared" si="70"/>
        <v>1.0849828728680384</v>
      </c>
      <c r="K428" s="5">
        <f t="shared" si="71"/>
        <v>4.7</v>
      </c>
    </row>
    <row r="429" spans="1:11" ht="15">
      <c r="A429" s="1" t="s">
        <v>1868</v>
      </c>
      <c r="B429" s="1" t="s">
        <v>1869</v>
      </c>
      <c r="C429" s="1">
        <v>0.63</v>
      </c>
      <c r="D429" s="1" t="s">
        <v>239</v>
      </c>
      <c r="E429" s="1">
        <v>4</v>
      </c>
      <c r="F429" s="33">
        <f t="shared" si="66"/>
        <v>3.2522349101222403</v>
      </c>
      <c r="G429" s="58">
        <f t="shared" si="67"/>
        <v>1.1246228319202707</v>
      </c>
      <c r="H429" s="58">
        <f t="shared" si="68"/>
        <v>1.2303204664992435</v>
      </c>
      <c r="I429" s="33">
        <f t="shared" si="69"/>
        <v>0.23503726074768283</v>
      </c>
      <c r="J429" s="33">
        <f t="shared" si="70"/>
        <v>1.7526646407868314</v>
      </c>
      <c r="K429" s="5">
        <f t="shared" si="71"/>
        <v>7.59</v>
      </c>
    </row>
    <row r="430" spans="1:11" ht="15">
      <c r="A430" s="1" t="s">
        <v>1870</v>
      </c>
      <c r="B430" s="1" t="s">
        <v>1871</v>
      </c>
      <c r="C430" s="1">
        <v>0.42</v>
      </c>
      <c r="D430" s="23" t="s">
        <v>206</v>
      </c>
      <c r="E430" s="1">
        <v>4</v>
      </c>
      <c r="F430" s="33">
        <f t="shared" si="66"/>
        <v>2.1681566067481604</v>
      </c>
      <c r="G430" s="58">
        <f t="shared" si="67"/>
        <v>0.7497485546135139</v>
      </c>
      <c r="H430" s="58">
        <f t="shared" si="68"/>
        <v>0.8202136443328291</v>
      </c>
      <c r="I430" s="33">
        <f t="shared" si="69"/>
        <v>0.15669150716512192</v>
      </c>
      <c r="J430" s="33">
        <f t="shared" si="70"/>
        <v>1.1684430938578876</v>
      </c>
      <c r="K430" s="5">
        <f t="shared" si="71"/>
        <v>5.06</v>
      </c>
    </row>
    <row r="431" spans="1:11" ht="15">
      <c r="A431" s="1" t="s">
        <v>1872</v>
      </c>
      <c r="B431" s="1" t="s">
        <v>1873</v>
      </c>
      <c r="C431" s="1">
        <v>0.96</v>
      </c>
      <c r="D431" s="23" t="s">
        <v>206</v>
      </c>
      <c r="E431" s="1">
        <v>4</v>
      </c>
      <c r="F431" s="33">
        <f t="shared" si="66"/>
        <v>4.955786529710081</v>
      </c>
      <c r="G431" s="58">
        <f t="shared" si="67"/>
        <v>1.713710981973746</v>
      </c>
      <c r="H431" s="58">
        <f t="shared" si="68"/>
        <v>1.8747740441893237</v>
      </c>
      <c r="I431" s="33">
        <f t="shared" si="69"/>
        <v>0.3581520163774215</v>
      </c>
      <c r="J431" s="33">
        <f t="shared" si="70"/>
        <v>2.6707270716751714</v>
      </c>
      <c r="K431" s="5">
        <f t="shared" si="71"/>
        <v>11.57</v>
      </c>
    </row>
    <row r="432" spans="1:11" ht="15">
      <c r="A432" s="1" t="s">
        <v>1874</v>
      </c>
      <c r="B432" s="1" t="s">
        <v>1875</v>
      </c>
      <c r="C432" s="1">
        <v>0.22</v>
      </c>
      <c r="D432" s="23" t="s">
        <v>206</v>
      </c>
      <c r="E432" s="1">
        <v>4</v>
      </c>
      <c r="F432" s="33">
        <f t="shared" si="66"/>
        <v>1.135701079725227</v>
      </c>
      <c r="G432" s="58">
        <f t="shared" si="67"/>
        <v>0.39272543336898347</v>
      </c>
      <c r="H432" s="58">
        <f t="shared" si="68"/>
        <v>0.4296357184600534</v>
      </c>
      <c r="I432" s="33">
        <f t="shared" si="69"/>
        <v>0.08207650375315909</v>
      </c>
      <c r="J432" s="33">
        <f t="shared" si="70"/>
        <v>0.6120416205922268</v>
      </c>
      <c r="K432" s="5">
        <f t="shared" si="71"/>
        <v>2.65</v>
      </c>
    </row>
    <row r="433" spans="1:11" ht="15">
      <c r="A433" s="1" t="s">
        <v>1876</v>
      </c>
      <c r="B433" s="1" t="s">
        <v>1877</v>
      </c>
      <c r="C433" s="1">
        <v>1.64</v>
      </c>
      <c r="D433" s="23" t="s">
        <v>206</v>
      </c>
      <c r="E433" s="1">
        <v>4</v>
      </c>
      <c r="F433" s="33">
        <f t="shared" si="66"/>
        <v>8.466135321588053</v>
      </c>
      <c r="G433" s="58">
        <f t="shared" si="67"/>
        <v>2.927589594205149</v>
      </c>
      <c r="H433" s="58">
        <f t="shared" si="68"/>
        <v>3.202738992156761</v>
      </c>
      <c r="I433" s="33">
        <f t="shared" si="69"/>
        <v>0.6118430279780949</v>
      </c>
      <c r="J433" s="33">
        <f t="shared" si="70"/>
        <v>4.562492080778417</v>
      </c>
      <c r="K433" s="5">
        <f t="shared" si="71"/>
        <v>19.77</v>
      </c>
    </row>
    <row r="434" spans="1:11" ht="15">
      <c r="A434" s="1" t="s">
        <v>1878</v>
      </c>
      <c r="B434" s="1" t="s">
        <v>1879</v>
      </c>
      <c r="C434" s="1">
        <v>1.38</v>
      </c>
      <c r="D434" s="23" t="s">
        <v>206</v>
      </c>
      <c r="E434" s="1">
        <v>4</v>
      </c>
      <c r="F434" s="33">
        <f t="shared" si="66"/>
        <v>7.12394313645824</v>
      </c>
      <c r="G434" s="58">
        <f t="shared" si="67"/>
        <v>2.4634595365872594</v>
      </c>
      <c r="H434" s="58">
        <f t="shared" si="68"/>
        <v>2.6949876885221524</v>
      </c>
      <c r="I434" s="33">
        <f t="shared" si="69"/>
        <v>0.5148435235425433</v>
      </c>
      <c r="J434" s="33">
        <f t="shared" si="70"/>
        <v>3.8391701655330586</v>
      </c>
      <c r="K434" s="5">
        <f t="shared" si="71"/>
        <v>16.64</v>
      </c>
    </row>
    <row r="435" spans="1:11" ht="15">
      <c r="A435" s="1" t="s">
        <v>1880</v>
      </c>
      <c r="B435" s="1" t="s">
        <v>1881</v>
      </c>
      <c r="C435" s="1">
        <v>1.72</v>
      </c>
      <c r="D435" s="23" t="s">
        <v>206</v>
      </c>
      <c r="E435" s="1">
        <v>4</v>
      </c>
      <c r="F435" s="33">
        <f t="shared" si="66"/>
        <v>8.879117532397226</v>
      </c>
      <c r="G435" s="58">
        <f t="shared" si="67"/>
        <v>3.0703988427029607</v>
      </c>
      <c r="H435" s="58">
        <f t="shared" si="68"/>
        <v>3.3589701625058708</v>
      </c>
      <c r="I435" s="33">
        <f t="shared" si="69"/>
        <v>0.64168902934288</v>
      </c>
      <c r="J435" s="33">
        <f t="shared" si="70"/>
        <v>4.785052670084681</v>
      </c>
      <c r="K435" s="5">
        <f t="shared" si="71"/>
        <v>20.74</v>
      </c>
    </row>
    <row r="436" spans="1:11" ht="15">
      <c r="A436" s="1" t="s">
        <v>1882</v>
      </c>
      <c r="B436" s="1" t="s">
        <v>1883</v>
      </c>
      <c r="C436" s="1">
        <v>0.52</v>
      </c>
      <c r="D436" s="1" t="s">
        <v>239</v>
      </c>
      <c r="E436" s="1">
        <v>4</v>
      </c>
      <c r="F436" s="33">
        <f t="shared" si="66"/>
        <v>2.684384370259627</v>
      </c>
      <c r="G436" s="58">
        <f t="shared" si="67"/>
        <v>0.928260115235779</v>
      </c>
      <c r="H436" s="58">
        <f t="shared" si="68"/>
        <v>1.015502607269217</v>
      </c>
      <c r="I436" s="33">
        <f t="shared" si="69"/>
        <v>0.1939990088711033</v>
      </c>
      <c r="J436" s="33">
        <f t="shared" si="70"/>
        <v>1.4466438304907179</v>
      </c>
      <c r="K436" s="5">
        <f t="shared" si="71"/>
        <v>6.27</v>
      </c>
    </row>
    <row r="437" spans="1:11" ht="15">
      <c r="A437" s="1" t="s">
        <v>1884</v>
      </c>
      <c r="B437" s="1" t="s">
        <v>1885</v>
      </c>
      <c r="C437" s="1">
        <v>0.1</v>
      </c>
      <c r="D437" s="1" t="s">
        <v>239</v>
      </c>
      <c r="E437" s="1">
        <v>3</v>
      </c>
      <c r="F437" s="33">
        <f>(($C$6*$D$10*$C$8/$C$7*C437)*(1+$C$11+$C$12))*(1+$C$13+$D$15+$C$16)*(1+$C$17)+($C$6*$C$21/$C$7*C437)</f>
        <v>0.4342382826506667</v>
      </c>
      <c r="G437" s="58">
        <f t="shared" si="67"/>
        <v>0.15015959814060054</v>
      </c>
      <c r="H437" s="58">
        <f t="shared" si="68"/>
        <v>0.16427234232674723</v>
      </c>
      <c r="I437" s="33">
        <f t="shared" si="69"/>
        <v>0.03138216619849105</v>
      </c>
      <c r="J437" s="33">
        <f t="shared" si="70"/>
        <v>0.2340157167949517</v>
      </c>
      <c r="K437" s="5">
        <f t="shared" si="71"/>
        <v>1.01</v>
      </c>
    </row>
    <row r="438" spans="1:11" ht="15">
      <c r="A438" s="1" t="s">
        <v>1886</v>
      </c>
      <c r="B438" s="1" t="s">
        <v>1887</v>
      </c>
      <c r="C438" s="1">
        <v>0.08</v>
      </c>
      <c r="D438" s="1" t="s">
        <v>239</v>
      </c>
      <c r="E438" s="1">
        <v>3</v>
      </c>
      <c r="F438" s="33">
        <f>(($C$6*$D$10*$C$8/$C$7*C438)*(1+$C$11+$C$12))*(1+$C$13+$D$15+$C$16)*(1+$C$17)+($C$6*$C$21/$C$7*C438)</f>
        <v>0.3473906261205334</v>
      </c>
      <c r="G438" s="58">
        <f t="shared" si="67"/>
        <v>0.12012767851248045</v>
      </c>
      <c r="H438" s="58">
        <f t="shared" si="68"/>
        <v>0.1314178738613978</v>
      </c>
      <c r="I438" s="33">
        <f t="shared" si="69"/>
        <v>0.025105732958792842</v>
      </c>
      <c r="J438" s="33">
        <f t="shared" si="70"/>
        <v>0.18721257343596132</v>
      </c>
      <c r="K438" s="5">
        <f t="shared" si="71"/>
        <v>0.81</v>
      </c>
    </row>
    <row r="439" spans="1:11" ht="15">
      <c r="A439" s="1" t="s">
        <v>1888</v>
      </c>
      <c r="B439" s="1" t="s">
        <v>1889</v>
      </c>
      <c r="C439" s="1">
        <v>0.04</v>
      </c>
      <c r="D439" s="1" t="s">
        <v>239</v>
      </c>
      <c r="E439" s="1">
        <v>3</v>
      </c>
      <c r="F439" s="33">
        <f>(($C$6*$D$10*$C$8/$C$7*C439)*(1+$C$11+$C$12))*(1+$C$13+$D$15+$C$16)*(1+$C$17)+($C$6*$C$21/$C$7*C439)</f>
        <v>0.1736953130602667</v>
      </c>
      <c r="G439" s="58">
        <f t="shared" si="67"/>
        <v>0.060063839256240224</v>
      </c>
      <c r="H439" s="58">
        <f t="shared" si="68"/>
        <v>0.0657089369306989</v>
      </c>
      <c r="I439" s="33">
        <f t="shared" si="69"/>
        <v>0.012552866479396421</v>
      </c>
      <c r="J439" s="33">
        <f t="shared" si="70"/>
        <v>0.09360628671798066</v>
      </c>
      <c r="K439" s="5">
        <f t="shared" si="71"/>
        <v>0.41</v>
      </c>
    </row>
    <row r="440" spans="1:11" ht="28.5" customHeight="1">
      <c r="A440" s="2" t="s">
        <v>1890</v>
      </c>
      <c r="B440" s="1" t="s">
        <v>1891</v>
      </c>
      <c r="C440" s="1">
        <v>0.32</v>
      </c>
      <c r="D440" s="1" t="s">
        <v>153</v>
      </c>
      <c r="E440" s="1">
        <v>4</v>
      </c>
      <c r="F440" s="33">
        <f>(($C$6*$E$10*$C$8/$C$7*C440)*(1+$C$11+$C$12))*(1+$C$13+$E$15+$C$16)*(1+$C$17)+($C$6*$C$21/$C$7*C440)</f>
        <v>1.6519288432366936</v>
      </c>
      <c r="G440" s="58">
        <f t="shared" si="67"/>
        <v>0.5712369939912486</v>
      </c>
      <c r="H440" s="58">
        <f t="shared" si="68"/>
        <v>0.6249246813964412</v>
      </c>
      <c r="I440" s="33">
        <f t="shared" si="69"/>
        <v>0.1193840054591405</v>
      </c>
      <c r="J440" s="33">
        <f t="shared" si="70"/>
        <v>0.8902423572250572</v>
      </c>
      <c r="K440" s="5">
        <f t="shared" si="71"/>
        <v>3.86</v>
      </c>
    </row>
    <row r="441" spans="1:11" ht="30.75" customHeight="1">
      <c r="A441" s="2" t="s">
        <v>1892</v>
      </c>
      <c r="B441" s="1" t="s">
        <v>1893</v>
      </c>
      <c r="C441" s="1"/>
      <c r="D441" s="1"/>
      <c r="E441" s="1"/>
      <c r="F441" s="1"/>
      <c r="G441" s="1"/>
      <c r="H441" s="1"/>
      <c r="I441" s="33"/>
      <c r="J441" s="33"/>
      <c r="K441" s="5"/>
    </row>
    <row r="442" spans="1:11" ht="15">
      <c r="A442" s="1" t="s">
        <v>1894</v>
      </c>
      <c r="B442" s="1">
        <v>213.1</v>
      </c>
      <c r="C442" s="1">
        <v>1.27</v>
      </c>
      <c r="D442" s="1" t="s">
        <v>153</v>
      </c>
      <c r="E442" s="1">
        <v>4</v>
      </c>
      <c r="F442" s="33">
        <f>(($C$6*$E$10*$C$8/$C$7*C442)*(1+$C$11+$C$12))*(1+$C$13+$E$15+$C$16)*(1+$C$17)+($C$6*$C$21/$C$7*C442)</f>
        <v>6.556092596595628</v>
      </c>
      <c r="G442" s="58">
        <f>F442*$C$18</f>
        <v>2.267096819902768</v>
      </c>
      <c r="H442" s="58">
        <f>F442*$C$19</f>
        <v>2.480169829292126</v>
      </c>
      <c r="I442" s="33">
        <f t="shared" si="69"/>
        <v>0.47380527166596387</v>
      </c>
      <c r="J442" s="33">
        <f t="shared" si="70"/>
        <v>3.5331493552369455</v>
      </c>
      <c r="K442" s="5">
        <f t="shared" si="71"/>
        <v>15.31</v>
      </c>
    </row>
    <row r="443" spans="1:11" ht="15">
      <c r="A443" s="1" t="s">
        <v>1895</v>
      </c>
      <c r="B443" s="1">
        <v>213.2</v>
      </c>
      <c r="C443" s="1">
        <v>1.32</v>
      </c>
      <c r="D443" s="1" t="s">
        <v>153</v>
      </c>
      <c r="E443" s="1">
        <v>4</v>
      </c>
      <c r="F443" s="33">
        <f>(($C$6*$E$10*$C$8/$C$7*C443)*(1+$C$11+$C$12))*(1+$C$13+$E$15+$C$16)*(1+$C$17)+($C$6*$C$21/$C$7*C443)</f>
        <v>6.814206478351361</v>
      </c>
      <c r="G443" s="58">
        <f>F443*$C$18</f>
        <v>2.3563526002139006</v>
      </c>
      <c r="H443" s="58">
        <f>F443*$C$19</f>
        <v>2.5778143107603197</v>
      </c>
      <c r="I443" s="33">
        <f t="shared" si="69"/>
        <v>0.4924590225189545</v>
      </c>
      <c r="J443" s="33">
        <f t="shared" si="70"/>
        <v>3.6722497235533607</v>
      </c>
      <c r="K443" s="5">
        <f t="shared" si="71"/>
        <v>15.91</v>
      </c>
    </row>
    <row r="444" spans="1:11" ht="15">
      <c r="A444" s="1" t="s">
        <v>1896</v>
      </c>
      <c r="B444" s="1">
        <v>213.3</v>
      </c>
      <c r="C444" s="1">
        <v>1.44</v>
      </c>
      <c r="D444" s="1" t="s">
        <v>153</v>
      </c>
      <c r="E444" s="1">
        <v>4</v>
      </c>
      <c r="F444" s="33">
        <f>(($C$6*$E$10*$C$8/$C$7*C444)*(1+$C$11+$C$12))*(1+$C$13+$E$15+$C$16)*(1+$C$17)+($C$6*$C$21/$C$7*C444)</f>
        <v>7.433679794565121</v>
      </c>
      <c r="G444" s="58">
        <f>F444*$C$18</f>
        <v>2.570566472960619</v>
      </c>
      <c r="H444" s="58">
        <f>F444*$C$19</f>
        <v>2.8121610662839855</v>
      </c>
      <c r="I444" s="33">
        <f t="shared" si="69"/>
        <v>0.5372280245661323</v>
      </c>
      <c r="J444" s="33">
        <f t="shared" si="70"/>
        <v>4.006090607512758</v>
      </c>
      <c r="K444" s="5">
        <f t="shared" si="71"/>
        <v>17.36</v>
      </c>
    </row>
    <row r="445" spans="1:11" ht="15">
      <c r="A445" s="1" t="s">
        <v>1897</v>
      </c>
      <c r="B445" s="1">
        <v>213.4</v>
      </c>
      <c r="C445" s="1">
        <v>1.59</v>
      </c>
      <c r="D445" s="1" t="s">
        <v>153</v>
      </c>
      <c r="E445" s="1">
        <v>4</v>
      </c>
      <c r="F445" s="33">
        <f>(($C$6*$E$10*$C$8/$C$7*C445)*(1+$C$11+$C$12))*(1+$C$13+$E$15+$C$16)*(1+$C$17)+($C$6*$C$21/$C$7*C445)</f>
        <v>8.208021439832322</v>
      </c>
      <c r="G445" s="58">
        <f>F445*$C$18</f>
        <v>2.838333813894017</v>
      </c>
      <c r="H445" s="58">
        <f>F445*$C$19</f>
        <v>3.1050945106885677</v>
      </c>
      <c r="I445" s="33">
        <f t="shared" si="69"/>
        <v>0.5931892771251044</v>
      </c>
      <c r="J445" s="33">
        <f t="shared" si="70"/>
        <v>4.423391712462004</v>
      </c>
      <c r="K445" s="5">
        <f t="shared" si="71"/>
        <v>19.17</v>
      </c>
    </row>
    <row r="446" spans="1:11" ht="15">
      <c r="A446" s="1" t="s">
        <v>1898</v>
      </c>
      <c r="B446" s="1" t="s">
        <v>1899</v>
      </c>
      <c r="C446" s="1"/>
      <c r="D446" s="1"/>
      <c r="E446" s="1"/>
      <c r="F446" s="1"/>
      <c r="G446" s="1"/>
      <c r="H446" s="1"/>
      <c r="I446" s="33"/>
      <c r="J446" s="33">
        <f t="shared" si="70"/>
        <v>0</v>
      </c>
      <c r="K446" s="5">
        <f t="shared" si="71"/>
        <v>0</v>
      </c>
    </row>
    <row r="447" spans="1:11" ht="15">
      <c r="A447" s="1" t="s">
        <v>1900</v>
      </c>
      <c r="B447" s="1">
        <v>214.1</v>
      </c>
      <c r="C447" s="1">
        <v>1.19</v>
      </c>
      <c r="D447" s="1" t="s">
        <v>153</v>
      </c>
      <c r="E447" s="1">
        <v>4</v>
      </c>
      <c r="F447" s="33">
        <f>(($C$6*$E$10*$C$8/$C$7*C447)*(1+$C$11+$C$12))*(1+$C$13+$E$15+$C$16)*(1+$C$17)+($C$6*$C$21/$C$7*C447)</f>
        <v>6.1431103857864535</v>
      </c>
      <c r="G447" s="58">
        <f>F447*$C$18</f>
        <v>2.1242875714049556</v>
      </c>
      <c r="H447" s="58">
        <f>F447*$C$19</f>
        <v>2.3239386589430153</v>
      </c>
      <c r="I447" s="33">
        <f t="shared" si="69"/>
        <v>0.44395927030117865</v>
      </c>
      <c r="J447" s="33">
        <f t="shared" si="70"/>
        <v>3.310588765930681</v>
      </c>
      <c r="K447" s="5">
        <f t="shared" si="71"/>
        <v>14.35</v>
      </c>
    </row>
    <row r="448" spans="1:11" ht="15">
      <c r="A448" s="1" t="s">
        <v>1901</v>
      </c>
      <c r="B448" s="1">
        <v>214.2</v>
      </c>
      <c r="C448" s="1">
        <v>1.15</v>
      </c>
      <c r="D448" s="1" t="s">
        <v>153</v>
      </c>
      <c r="E448" s="1">
        <v>4</v>
      </c>
      <c r="F448" s="33">
        <f>(($C$6*$E$10*$C$8/$C$7*C448)*(1+$C$11+$C$12))*(1+$C$13+$E$15+$C$16)*(1+$C$17)+($C$6*$C$21/$C$7*C448)</f>
        <v>5.936619280381867</v>
      </c>
      <c r="G448" s="58">
        <f>F448*$C$18</f>
        <v>2.05288294715605</v>
      </c>
      <c r="H448" s="58">
        <f>F448*$C$19</f>
        <v>2.2458230737684604</v>
      </c>
      <c r="I448" s="33">
        <f t="shared" si="69"/>
        <v>0.42903626961878616</v>
      </c>
      <c r="J448" s="33">
        <f t="shared" si="70"/>
        <v>3.1993084712775492</v>
      </c>
      <c r="K448" s="5">
        <f t="shared" si="71"/>
        <v>13.86</v>
      </c>
    </row>
    <row r="449" spans="1:11" ht="15">
      <c r="A449" s="1" t="s">
        <v>1902</v>
      </c>
      <c r="B449" s="1">
        <v>214.3</v>
      </c>
      <c r="C449" s="1">
        <v>0.91</v>
      </c>
      <c r="D449" s="1" t="s">
        <v>153</v>
      </c>
      <c r="E449" s="1">
        <v>4</v>
      </c>
      <c r="F449" s="33">
        <f>(($C$6*$E$10*$C$8/$C$7*C449)*(1+$C$11+$C$12))*(1+$C$13+$E$15+$C$16)*(1+$C$17)+($C$6*$C$21/$C$7*C449)</f>
        <v>4.697672647954347</v>
      </c>
      <c r="G449" s="58">
        <f>F449*$C$18</f>
        <v>1.624455201662613</v>
      </c>
      <c r="H449" s="58">
        <f>F449*$C$19</f>
        <v>1.7771295627211297</v>
      </c>
      <c r="I449" s="33">
        <f t="shared" si="69"/>
        <v>0.33949826552443074</v>
      </c>
      <c r="J449" s="33">
        <f t="shared" si="70"/>
        <v>2.531626703358756</v>
      </c>
      <c r="K449" s="5">
        <f t="shared" si="71"/>
        <v>10.97</v>
      </c>
    </row>
    <row r="450" spans="1:11" ht="15">
      <c r="A450" s="1" t="s">
        <v>1903</v>
      </c>
      <c r="B450" s="1">
        <v>214.4</v>
      </c>
      <c r="C450" s="1">
        <v>0.73</v>
      </c>
      <c r="D450" s="1" t="s">
        <v>153</v>
      </c>
      <c r="E450" s="1">
        <v>4</v>
      </c>
      <c r="F450" s="33">
        <f>(($C$6*$E$10*$C$8/$C$7*C450)*(1+$C$11+$C$12))*(1+$C$13+$E$15+$C$16)*(1+$C$17)+($C$6*$C$21/$C$7*C450)</f>
        <v>3.7684626736337066</v>
      </c>
      <c r="G450" s="58">
        <f>F450*$C$18</f>
        <v>1.3031343925425358</v>
      </c>
      <c r="H450" s="58">
        <f>F450*$C$19</f>
        <v>1.4256094294356312</v>
      </c>
      <c r="I450" s="33">
        <f t="shared" si="69"/>
        <v>0.2723447624536642</v>
      </c>
      <c r="J450" s="33">
        <f t="shared" si="70"/>
        <v>2.030865377419661</v>
      </c>
      <c r="K450" s="5">
        <f t="shared" si="71"/>
        <v>8.8</v>
      </c>
    </row>
    <row r="451" spans="1:11" ht="15">
      <c r="A451" s="1" t="s">
        <v>1904</v>
      </c>
      <c r="B451" s="1">
        <v>214.5</v>
      </c>
      <c r="C451" s="1">
        <v>0.88</v>
      </c>
      <c r="D451" s="1" t="s">
        <v>153</v>
      </c>
      <c r="E451" s="1">
        <v>4</v>
      </c>
      <c r="F451" s="33">
        <f>(($C$6*$E$10*$C$8/$C$7*C451)*(1+$C$11+$C$12))*(1+$C$13+$E$15+$C$16)*(1+$C$17)+($C$6*$C$21/$C$7*C451)</f>
        <v>4.542804318900908</v>
      </c>
      <c r="G451" s="58">
        <f>F451*$C$18</f>
        <v>1.5709017334759339</v>
      </c>
      <c r="H451" s="58">
        <f>F451*$C$19</f>
        <v>1.7185428738402135</v>
      </c>
      <c r="I451" s="33">
        <f t="shared" si="69"/>
        <v>0.32830601501263634</v>
      </c>
      <c r="J451" s="33">
        <f t="shared" si="70"/>
        <v>2.448166482368907</v>
      </c>
      <c r="K451" s="5">
        <f t="shared" si="71"/>
        <v>10.61</v>
      </c>
    </row>
    <row r="452" spans="1:11" ht="15">
      <c r="A452" s="1" t="s">
        <v>1905</v>
      </c>
      <c r="B452" s="1" t="s">
        <v>1906</v>
      </c>
      <c r="C452" s="1"/>
      <c r="D452" s="1"/>
      <c r="E452" s="1"/>
      <c r="F452" s="1"/>
      <c r="G452" s="1"/>
      <c r="H452" s="1"/>
      <c r="I452" s="33">
        <f t="shared" si="69"/>
        <v>0</v>
      </c>
      <c r="J452" s="33">
        <f t="shared" si="70"/>
        <v>0</v>
      </c>
      <c r="K452" s="5">
        <f t="shared" si="71"/>
        <v>0</v>
      </c>
    </row>
    <row r="453" spans="1:11" ht="15">
      <c r="A453" s="1" t="s">
        <v>1907</v>
      </c>
      <c r="B453" s="1">
        <v>215.1</v>
      </c>
      <c r="C453" s="1">
        <v>1.8</v>
      </c>
      <c r="D453" s="1" t="s">
        <v>153</v>
      </c>
      <c r="E453" s="1">
        <v>4</v>
      </c>
      <c r="F453" s="33">
        <f>(($C$6*$E$10*$C$8/$C$7*C453)*(1+$C$11+$C$12))*(1+$C$13+$E$15+$C$16)*(1+$C$17)+($C$6*$C$21/$C$7*C453)</f>
        <v>9.292099743206402</v>
      </c>
      <c r="G453" s="58">
        <f>F453*$C$18</f>
        <v>3.2132080912007734</v>
      </c>
      <c r="H453" s="58">
        <f>F453*$C$19</f>
        <v>3.515201332854982</v>
      </c>
      <c r="I453" s="33">
        <f t="shared" si="69"/>
        <v>0.6715350307076653</v>
      </c>
      <c r="J453" s="33">
        <f t="shared" si="70"/>
        <v>5.007613259390946</v>
      </c>
      <c r="K453" s="5">
        <f t="shared" si="71"/>
        <v>21.7</v>
      </c>
    </row>
    <row r="454" spans="1:11" ht="15">
      <c r="A454" s="1" t="s">
        <v>1908</v>
      </c>
      <c r="B454" s="1">
        <v>215.2</v>
      </c>
      <c r="C454" s="1">
        <v>1.43</v>
      </c>
      <c r="D454" s="1" t="s">
        <v>153</v>
      </c>
      <c r="E454" s="1">
        <v>4</v>
      </c>
      <c r="F454" s="33">
        <f>(($C$6*$E$10*$C$8/$C$7*C454)*(1+$C$11+$C$12))*(1+$C$13+$E$15+$C$16)*(1+$C$17)+($C$6*$C$21/$C$7*C454)</f>
        <v>7.382057018213974</v>
      </c>
      <c r="G454" s="58">
        <f>F454*$C$18</f>
        <v>2.552715316898392</v>
      </c>
      <c r="H454" s="58">
        <f>F454*$C$19</f>
        <v>2.7926321699903465</v>
      </c>
      <c r="I454" s="33">
        <f t="shared" si="69"/>
        <v>0.5334972743955341</v>
      </c>
      <c r="J454" s="33">
        <f t="shared" si="70"/>
        <v>3.978270533849474</v>
      </c>
      <c r="K454" s="5">
        <f t="shared" si="71"/>
        <v>17.24</v>
      </c>
    </row>
    <row r="455" spans="1:11" ht="15">
      <c r="A455" s="1" t="s">
        <v>1909</v>
      </c>
      <c r="B455" s="1">
        <v>215.3</v>
      </c>
      <c r="C455" s="1">
        <v>1.16</v>
      </c>
      <c r="D455" s="1" t="s">
        <v>153</v>
      </c>
      <c r="E455" s="1">
        <v>4</v>
      </c>
      <c r="F455" s="33">
        <f>(($C$6*$E$10*$C$8/$C$7*C455)*(1+$C$11+$C$12))*(1+$C$13+$E$15+$C$16)*(1+$C$17)+($C$6*$C$21/$C$7*C455)</f>
        <v>5.9882420567330135</v>
      </c>
      <c r="G455" s="58">
        <f>F455*$C$18</f>
        <v>2.070734103218276</v>
      </c>
      <c r="H455" s="58">
        <f>F455*$C$19</f>
        <v>2.265351970062099</v>
      </c>
      <c r="I455" s="33">
        <f t="shared" si="69"/>
        <v>0.4327670197893842</v>
      </c>
      <c r="J455" s="33">
        <f t="shared" si="70"/>
        <v>3.2271285449408316</v>
      </c>
      <c r="K455" s="5">
        <f t="shared" si="71"/>
        <v>13.98</v>
      </c>
    </row>
    <row r="456" spans="1:11" ht="15">
      <c r="A456" s="1" t="s">
        <v>1910</v>
      </c>
      <c r="B456" s="1">
        <v>215.4</v>
      </c>
      <c r="C456" s="1">
        <v>1.13</v>
      </c>
      <c r="D456" s="1" t="s">
        <v>153</v>
      </c>
      <c r="E456" s="1">
        <v>4</v>
      </c>
      <c r="F456" s="33">
        <f>(($C$6*$E$10*$C$8/$C$7*C456)*(1+$C$11+$C$12))*(1+$C$13+$E$15+$C$16)*(1+$C$17)+($C$6*$C$21/$C$7*C456)</f>
        <v>5.833373727679573</v>
      </c>
      <c r="G456" s="58">
        <f>F456*$C$18</f>
        <v>2.0171806350315964</v>
      </c>
      <c r="H456" s="58">
        <f>F456*$C$19</f>
        <v>2.2067652811811826</v>
      </c>
      <c r="I456" s="33">
        <f t="shared" si="69"/>
        <v>0.4215747692775898</v>
      </c>
      <c r="J456" s="33">
        <f t="shared" si="70"/>
        <v>3.143668323950983</v>
      </c>
      <c r="K456" s="5">
        <f t="shared" si="71"/>
        <v>13.62</v>
      </c>
    </row>
    <row r="457" spans="1:11" ht="15">
      <c r="A457" s="1" t="s">
        <v>1911</v>
      </c>
      <c r="B457" s="1" t="s">
        <v>1912</v>
      </c>
      <c r="C457" s="1"/>
      <c r="D457" s="1"/>
      <c r="E457" s="1"/>
      <c r="F457" s="1"/>
      <c r="G457" s="1"/>
      <c r="H457" s="1"/>
      <c r="I457" s="33"/>
      <c r="J457" s="33"/>
      <c r="K457" s="5"/>
    </row>
    <row r="458" spans="1:11" ht="15">
      <c r="A458" s="1" t="s">
        <v>1913</v>
      </c>
      <c r="B458" s="1">
        <v>216.1</v>
      </c>
      <c r="C458" s="1">
        <v>0.2</v>
      </c>
      <c r="D458" s="1" t="s">
        <v>1916</v>
      </c>
      <c r="E458" s="1">
        <v>4</v>
      </c>
      <c r="F458" s="33">
        <f>(($C$6*$E$10*$C$8/$C$7*C458)*(1+$C$11+$C$12))*(1+$C$13+$E$15+$C$16)*(1+$C$17)+($C$6*$C$21/$C$7*C458)</f>
        <v>1.0324555270229336</v>
      </c>
      <c r="G458" s="58">
        <f>F458*$C$18</f>
        <v>0.35702312124453045</v>
      </c>
      <c r="H458" s="58">
        <f>F458*$C$19</f>
        <v>0.39057792587277584</v>
      </c>
      <c r="I458" s="33">
        <f t="shared" si="69"/>
        <v>0.07461500341196282</v>
      </c>
      <c r="J458" s="33">
        <f t="shared" si="70"/>
        <v>0.5564014732656608</v>
      </c>
      <c r="K458" s="5">
        <f t="shared" si="71"/>
        <v>2.41</v>
      </c>
    </row>
    <row r="459" spans="1:11" ht="15">
      <c r="A459" s="1" t="s">
        <v>1914</v>
      </c>
      <c r="B459" s="1">
        <v>216.2</v>
      </c>
      <c r="C459" s="1">
        <v>0.29</v>
      </c>
      <c r="D459" s="1" t="s">
        <v>1916</v>
      </c>
      <c r="E459" s="1">
        <v>4</v>
      </c>
      <c r="F459" s="33">
        <f>(($C$6*$E$10*$C$8/$C$7*C459)*(1+$C$11+$C$12))*(1+$C$13+$E$15+$C$16)*(1+$C$17)+($C$6*$C$21/$C$7*C459)</f>
        <v>1.4970605141832534</v>
      </c>
      <c r="G459" s="58">
        <f>F459*$C$18</f>
        <v>0.517683525804569</v>
      </c>
      <c r="H459" s="58">
        <f>F459*$C$19</f>
        <v>0.5663379925155247</v>
      </c>
      <c r="I459" s="33">
        <f t="shared" si="69"/>
        <v>0.10819175494734605</v>
      </c>
      <c r="J459" s="33">
        <f t="shared" si="70"/>
        <v>0.8067821362352079</v>
      </c>
      <c r="K459" s="5">
        <f t="shared" si="71"/>
        <v>3.5</v>
      </c>
    </row>
    <row r="460" spans="1:11" ht="15">
      <c r="A460" s="1" t="s">
        <v>1915</v>
      </c>
      <c r="B460" s="1">
        <v>216.3</v>
      </c>
      <c r="C460" s="1">
        <v>0.48</v>
      </c>
      <c r="D460" s="1" t="s">
        <v>1916</v>
      </c>
      <c r="E460" s="1">
        <v>4</v>
      </c>
      <c r="F460" s="33">
        <f>(($C$6*$E$10*$C$8/$C$7*C460)*(1+$C$11+$C$12))*(1+$C$13+$E$15+$C$16)*(1+$C$17)+($C$6*$C$21/$C$7*C460)</f>
        <v>2.4778932648550405</v>
      </c>
      <c r="G460" s="58">
        <f>F460*$C$18</f>
        <v>0.856855490986873</v>
      </c>
      <c r="H460" s="58">
        <f>F460*$C$19</f>
        <v>0.9373870220946618</v>
      </c>
      <c r="I460" s="33">
        <f t="shared" si="69"/>
        <v>0.17907600818871075</v>
      </c>
      <c r="J460" s="33">
        <f t="shared" si="70"/>
        <v>1.3353635358375857</v>
      </c>
      <c r="K460" s="5">
        <f t="shared" si="71"/>
        <v>5.79</v>
      </c>
    </row>
    <row r="461" spans="1:11" ht="15">
      <c r="A461" s="1" t="s">
        <v>1917</v>
      </c>
      <c r="B461" s="1" t="s">
        <v>1918</v>
      </c>
      <c r="C461" s="1">
        <v>0.24</v>
      </c>
      <c r="D461" s="23" t="s">
        <v>1919</v>
      </c>
      <c r="E461" s="1">
        <v>4</v>
      </c>
      <c r="F461" s="33">
        <f>(($C$6*$E$10*$C$8/$C$7*C461)*(1+$C$11+$C$12))*(1+$C$13+$E$15+$C$16)*(1+$C$17)+($C$6*$C$21/$C$7*C461)</f>
        <v>1.2389466324275202</v>
      </c>
      <c r="G461" s="58">
        <f>F461*$C$18</f>
        <v>0.4284277454934365</v>
      </c>
      <c r="H461" s="58">
        <f>F461*$C$19</f>
        <v>0.4686935110473309</v>
      </c>
      <c r="I461" s="33">
        <f t="shared" si="69"/>
        <v>0.08953800409435538</v>
      </c>
      <c r="J461" s="33">
        <f t="shared" si="70"/>
        <v>0.6676817679187929</v>
      </c>
      <c r="K461" s="5">
        <f t="shared" si="71"/>
        <v>2.89</v>
      </c>
    </row>
    <row r="462" spans="1:11" ht="15">
      <c r="A462" s="1" t="s">
        <v>1920</v>
      </c>
      <c r="B462" s="1" t="s">
        <v>1922</v>
      </c>
      <c r="C462" s="1"/>
      <c r="D462" s="1"/>
      <c r="E462" s="1"/>
      <c r="F462" s="1"/>
      <c r="G462" s="1"/>
      <c r="H462" s="1"/>
      <c r="I462" s="33"/>
      <c r="J462" s="33"/>
      <c r="K462" s="5"/>
    </row>
    <row r="463" spans="1:11" ht="15">
      <c r="A463" s="1" t="s">
        <v>1921</v>
      </c>
      <c r="B463" s="1"/>
      <c r="C463" s="1"/>
      <c r="D463" s="1"/>
      <c r="E463" s="1"/>
      <c r="F463" s="1"/>
      <c r="G463" s="1"/>
      <c r="H463" s="1"/>
      <c r="I463" s="33"/>
      <c r="J463" s="33"/>
      <c r="K463" s="5"/>
    </row>
    <row r="464" spans="1:11" ht="15">
      <c r="A464" s="1" t="s">
        <v>1923</v>
      </c>
      <c r="B464" s="1">
        <v>218.1</v>
      </c>
      <c r="C464" s="1">
        <v>0.54</v>
      </c>
      <c r="D464" s="23" t="s">
        <v>1919</v>
      </c>
      <c r="E464" s="1">
        <v>4</v>
      </c>
      <c r="F464" s="33">
        <f aca="true" t="shared" si="72" ref="F464:F470">(($C$6*$E$10*$C$8/$C$7*C464)*(1+$C$11+$C$12))*(1+$C$13+$E$15+$C$16)*(1+$C$17)+($C$6*$C$21/$C$7*C464)</f>
        <v>2.7876299229619206</v>
      </c>
      <c r="G464" s="58">
        <f aca="true" t="shared" si="73" ref="G464:G471">F464*$C$18</f>
        <v>0.9639624273602321</v>
      </c>
      <c r="H464" s="58">
        <f aca="true" t="shared" si="74" ref="H464:H471">F464*$C$19</f>
        <v>1.0545603998564945</v>
      </c>
      <c r="I464" s="33">
        <f t="shared" si="69"/>
        <v>0.20146050921229958</v>
      </c>
      <c r="J464" s="33">
        <f t="shared" si="70"/>
        <v>1.502283977817284</v>
      </c>
      <c r="K464" s="5">
        <f t="shared" si="71"/>
        <v>6.51</v>
      </c>
    </row>
    <row r="465" spans="1:11" ht="15">
      <c r="A465" s="1" t="s">
        <v>1924</v>
      </c>
      <c r="B465" s="1">
        <v>218.2</v>
      </c>
      <c r="C465" s="1">
        <v>0.92</v>
      </c>
      <c r="D465" s="23" t="s">
        <v>1919</v>
      </c>
      <c r="E465" s="1">
        <v>4</v>
      </c>
      <c r="F465" s="33">
        <f t="shared" si="72"/>
        <v>4.749295424305494</v>
      </c>
      <c r="G465" s="58">
        <f t="shared" si="73"/>
        <v>1.6423063577248398</v>
      </c>
      <c r="H465" s="58">
        <f t="shared" si="74"/>
        <v>1.7966584590147685</v>
      </c>
      <c r="I465" s="33">
        <f t="shared" si="69"/>
        <v>0.3432290156950289</v>
      </c>
      <c r="J465" s="33">
        <f t="shared" si="70"/>
        <v>2.559446777022039</v>
      </c>
      <c r="K465" s="5">
        <f t="shared" si="71"/>
        <v>11.09</v>
      </c>
    </row>
    <row r="466" spans="1:11" ht="15">
      <c r="A466" s="1" t="s">
        <v>1925</v>
      </c>
      <c r="B466" s="1">
        <v>218.3</v>
      </c>
      <c r="C466" s="1">
        <v>1.39</v>
      </c>
      <c r="D466" s="23" t="s">
        <v>1919</v>
      </c>
      <c r="E466" s="1">
        <v>4</v>
      </c>
      <c r="F466" s="33">
        <f t="shared" si="72"/>
        <v>7.175565912809387</v>
      </c>
      <c r="G466" s="58">
        <f t="shared" si="73"/>
        <v>2.481310692649486</v>
      </c>
      <c r="H466" s="58">
        <f t="shared" si="74"/>
        <v>2.714516584815791</v>
      </c>
      <c r="I466" s="33">
        <f t="shared" si="69"/>
        <v>0.5185742737131415</v>
      </c>
      <c r="J466" s="33">
        <f t="shared" si="70"/>
        <v>3.8669902391963413</v>
      </c>
      <c r="K466" s="5">
        <f t="shared" si="71"/>
        <v>16.76</v>
      </c>
    </row>
    <row r="467" spans="1:11" ht="15">
      <c r="A467" s="1" t="s">
        <v>1926</v>
      </c>
      <c r="B467" s="1" t="s">
        <v>1927</v>
      </c>
      <c r="C467" s="1">
        <v>0.32</v>
      </c>
      <c r="D467" s="23" t="s">
        <v>1919</v>
      </c>
      <c r="E467" s="1">
        <v>4</v>
      </c>
      <c r="F467" s="33">
        <f t="shared" si="72"/>
        <v>1.6519288432366936</v>
      </c>
      <c r="G467" s="58">
        <f t="shared" si="73"/>
        <v>0.5712369939912486</v>
      </c>
      <c r="H467" s="58">
        <f t="shared" si="74"/>
        <v>0.6249246813964412</v>
      </c>
      <c r="I467" s="33">
        <f t="shared" si="69"/>
        <v>0.1193840054591405</v>
      </c>
      <c r="J467" s="33">
        <f t="shared" si="70"/>
        <v>0.8902423572250572</v>
      </c>
      <c r="K467" s="5">
        <f t="shared" si="71"/>
        <v>3.86</v>
      </c>
    </row>
    <row r="468" spans="1:11" ht="15">
      <c r="A468" s="1" t="s">
        <v>1929</v>
      </c>
      <c r="B468" s="1">
        <v>219.1</v>
      </c>
      <c r="C468" s="1">
        <v>0.48</v>
      </c>
      <c r="D468" s="23" t="s">
        <v>1919</v>
      </c>
      <c r="E468" s="1">
        <v>4</v>
      </c>
      <c r="F468" s="33">
        <f t="shared" si="72"/>
        <v>2.4778932648550405</v>
      </c>
      <c r="G468" s="58">
        <f t="shared" si="73"/>
        <v>0.856855490986873</v>
      </c>
      <c r="H468" s="58">
        <f t="shared" si="74"/>
        <v>0.9373870220946618</v>
      </c>
      <c r="I468" s="33">
        <f t="shared" si="69"/>
        <v>0.17907600818871075</v>
      </c>
      <c r="J468" s="33">
        <f t="shared" si="70"/>
        <v>1.3353635358375857</v>
      </c>
      <c r="K468" s="5">
        <f t="shared" si="71"/>
        <v>5.79</v>
      </c>
    </row>
    <row r="469" spans="1:11" ht="15">
      <c r="A469" s="1" t="s">
        <v>1928</v>
      </c>
      <c r="B469" s="1">
        <v>219.2</v>
      </c>
      <c r="C469" s="1">
        <v>0.52</v>
      </c>
      <c r="D469" s="23" t="s">
        <v>1919</v>
      </c>
      <c r="E469" s="1">
        <v>4</v>
      </c>
      <c r="F469" s="33">
        <f t="shared" si="72"/>
        <v>2.684384370259627</v>
      </c>
      <c r="G469" s="58">
        <f t="shared" si="73"/>
        <v>0.928260115235779</v>
      </c>
      <c r="H469" s="58">
        <f t="shared" si="74"/>
        <v>1.015502607269217</v>
      </c>
      <c r="I469" s="33">
        <f t="shared" si="69"/>
        <v>0.1939990088711033</v>
      </c>
      <c r="J469" s="33">
        <f t="shared" si="70"/>
        <v>1.4466438304907179</v>
      </c>
      <c r="K469" s="5">
        <f t="shared" si="71"/>
        <v>6.27</v>
      </c>
    </row>
    <row r="470" spans="1:11" ht="15">
      <c r="A470" s="1" t="s">
        <v>1930</v>
      </c>
      <c r="B470" s="1">
        <v>219.3</v>
      </c>
      <c r="C470" s="1">
        <v>0.4</v>
      </c>
      <c r="D470" s="23" t="s">
        <v>1919</v>
      </c>
      <c r="E470" s="1">
        <v>4</v>
      </c>
      <c r="F470" s="33">
        <f t="shared" si="72"/>
        <v>2.0649110540458673</v>
      </c>
      <c r="G470" s="58">
        <f t="shared" si="73"/>
        <v>0.7140462424890609</v>
      </c>
      <c r="H470" s="58">
        <f t="shared" si="74"/>
        <v>0.7811558517455517</v>
      </c>
      <c r="I470" s="33">
        <f t="shared" si="69"/>
        <v>0.14923000682392565</v>
      </c>
      <c r="J470" s="33">
        <f t="shared" si="70"/>
        <v>1.1128029465313216</v>
      </c>
      <c r="K470" s="5">
        <f t="shared" si="71"/>
        <v>4.82</v>
      </c>
    </row>
    <row r="471" spans="1:11" ht="15">
      <c r="A471" s="1" t="s">
        <v>1931</v>
      </c>
      <c r="B471" s="1" t="s">
        <v>1932</v>
      </c>
      <c r="C471" s="1">
        <v>0.05</v>
      </c>
      <c r="D471" s="23" t="s">
        <v>1919</v>
      </c>
      <c r="E471" s="1">
        <v>3</v>
      </c>
      <c r="F471" s="33">
        <f>(($C$6*$D$10*$C$8/$C$7*C471)*(1+$C$11+$C$12))*(1+$C$13+$D$15+$C$16)*(1+$C$17)+($C$6*$C$21/$C$7*C471)</f>
        <v>0.21711914132533336</v>
      </c>
      <c r="G471" s="58">
        <f t="shared" si="73"/>
        <v>0.07507979907030027</v>
      </c>
      <c r="H471" s="58">
        <f t="shared" si="74"/>
        <v>0.08213617116337361</v>
      </c>
      <c r="I471" s="33">
        <f t="shared" si="69"/>
        <v>0.015691083099245526</v>
      </c>
      <c r="J471" s="33">
        <f t="shared" si="70"/>
        <v>0.11700785839747585</v>
      </c>
      <c r="K471" s="5">
        <f t="shared" si="71"/>
        <v>0.51</v>
      </c>
    </row>
    <row r="472" spans="1:11" ht="15">
      <c r="A472" s="1" t="s">
        <v>1933</v>
      </c>
      <c r="B472" s="1" t="s">
        <v>1934</v>
      </c>
      <c r="C472" s="1"/>
      <c r="D472" s="1"/>
      <c r="E472" s="1"/>
      <c r="F472" s="1"/>
      <c r="G472" s="1"/>
      <c r="H472" s="1"/>
      <c r="I472" s="33">
        <f t="shared" si="69"/>
        <v>0</v>
      </c>
      <c r="J472" s="33">
        <f t="shared" si="70"/>
        <v>0</v>
      </c>
      <c r="K472" s="5">
        <f t="shared" si="71"/>
        <v>0</v>
      </c>
    </row>
    <row r="473" spans="1:11" ht="15">
      <c r="A473" s="1" t="s">
        <v>1935</v>
      </c>
      <c r="B473" s="1">
        <v>221.1</v>
      </c>
      <c r="C473" s="1">
        <v>0.62</v>
      </c>
      <c r="D473" s="55" t="s">
        <v>1936</v>
      </c>
      <c r="E473" s="1">
        <v>4</v>
      </c>
      <c r="F473" s="33">
        <f>(($C$6*$E$10*$C$8/$C$7*C473)*(1+$C$11+$C$12))*(1+$C$13+$E$15+$C$16)*(1+$C$17)+($C$6*$C$21/$C$7*C473)</f>
        <v>3.2006121337710933</v>
      </c>
      <c r="G473" s="58">
        <f>F473*$C$18</f>
        <v>1.1067716758580441</v>
      </c>
      <c r="H473" s="58">
        <f>F473*$C$19</f>
        <v>1.2107915702056047</v>
      </c>
      <c r="I473" s="33">
        <f aca="true" t="shared" si="75" ref="I473:I504">(F473+G473)*C$22</f>
        <v>0.23130651057708468</v>
      </c>
      <c r="J473" s="33">
        <f aca="true" t="shared" si="76" ref="J473:J504">(F473+G473+H473+I473)*$C$20</f>
        <v>1.7248445671235482</v>
      </c>
      <c r="K473" s="5">
        <f aca="true" t="shared" si="77" ref="K473:K504">ROUND((F473+G473+H473+I473+J473),2)</f>
        <v>7.47</v>
      </c>
    </row>
    <row r="474" spans="1:11" ht="15">
      <c r="A474" s="1" t="s">
        <v>1937</v>
      </c>
      <c r="B474" s="1">
        <v>221.2</v>
      </c>
      <c r="C474" s="1">
        <v>0.67</v>
      </c>
      <c r="D474" s="55" t="s">
        <v>1936</v>
      </c>
      <c r="E474" s="1">
        <v>4</v>
      </c>
      <c r="F474" s="33">
        <f>(($C$6*$E$10*$C$8/$C$7*C474)*(1+$C$11+$C$12))*(1+$C$13+$E$15+$C$16)*(1+$C$17)+($C$6*$C$21/$C$7*C474)</f>
        <v>3.458726015526827</v>
      </c>
      <c r="G474" s="58">
        <f>F474*$C$18</f>
        <v>1.1960274561691768</v>
      </c>
      <c r="H474" s="58">
        <f>F474*$C$19</f>
        <v>1.3084360516737987</v>
      </c>
      <c r="I474" s="33">
        <f t="shared" si="75"/>
        <v>0.24996026143007538</v>
      </c>
      <c r="J474" s="33">
        <f t="shared" si="76"/>
        <v>1.8639449354399633</v>
      </c>
      <c r="K474" s="5">
        <f t="shared" si="77"/>
        <v>8.08</v>
      </c>
    </row>
    <row r="475" spans="1:11" ht="15">
      <c r="A475" s="1" t="s">
        <v>1938</v>
      </c>
      <c r="B475" s="1">
        <v>221.3</v>
      </c>
      <c r="C475" s="1">
        <v>0.75</v>
      </c>
      <c r="D475" s="55" t="s">
        <v>1936</v>
      </c>
      <c r="E475" s="1">
        <v>4</v>
      </c>
      <c r="F475" s="33">
        <f>(($C$6*$E$10*$C$8/$C$7*C475)*(1+$C$11+$C$12))*(1+$C$13+$E$15+$C$16)*(1+$C$17)+($C$6*$C$21/$C$7*C475)</f>
        <v>3.871708226336001</v>
      </c>
      <c r="G475" s="58">
        <f>F475*$C$18</f>
        <v>1.3388367046669891</v>
      </c>
      <c r="H475" s="58">
        <f>F475*$C$19</f>
        <v>1.4646672220229093</v>
      </c>
      <c r="I475" s="33">
        <f t="shared" si="75"/>
        <v>0.27980626279486054</v>
      </c>
      <c r="J475" s="33">
        <f t="shared" si="76"/>
        <v>2.086505524746228</v>
      </c>
      <c r="K475" s="5">
        <f t="shared" si="77"/>
        <v>9.04</v>
      </c>
    </row>
    <row r="476" spans="1:11" ht="15">
      <c r="A476" s="1" t="s">
        <v>1939</v>
      </c>
      <c r="B476" s="1" t="s">
        <v>1940</v>
      </c>
      <c r="C476" s="1"/>
      <c r="D476" s="55"/>
      <c r="E476" s="1"/>
      <c r="F476" s="1"/>
      <c r="G476" s="1"/>
      <c r="H476" s="1"/>
      <c r="I476" s="33">
        <f t="shared" si="75"/>
        <v>0</v>
      </c>
      <c r="J476" s="33">
        <f t="shared" si="76"/>
        <v>0</v>
      </c>
      <c r="K476" s="5">
        <f t="shared" si="77"/>
        <v>0</v>
      </c>
    </row>
    <row r="477" spans="1:11" ht="15">
      <c r="A477" s="1" t="s">
        <v>1941</v>
      </c>
      <c r="B477" s="1">
        <v>222.1</v>
      </c>
      <c r="C477" s="1">
        <v>0.25</v>
      </c>
      <c r="D477" s="55" t="s">
        <v>1936</v>
      </c>
      <c r="E477" s="1">
        <v>4</v>
      </c>
      <c r="F477" s="33">
        <f>(($C$6*$E$10*$C$8/$C$7*C477)*(1+$C$11+$C$12))*(1+$C$13+$E$15+$C$16)*(1+$C$17)+($C$6*$C$21/$C$7*C477)</f>
        <v>1.2905694087786665</v>
      </c>
      <c r="G477" s="58">
        <f>F477*$C$18</f>
        <v>0.4462789015556629</v>
      </c>
      <c r="H477" s="58">
        <f>F477*$C$19</f>
        <v>0.4882224073409696</v>
      </c>
      <c r="I477" s="33">
        <f t="shared" si="75"/>
        <v>0.09326875426495349</v>
      </c>
      <c r="J477" s="33">
        <f t="shared" si="76"/>
        <v>0.6955018415820757</v>
      </c>
      <c r="K477" s="5">
        <f t="shared" si="77"/>
        <v>3.01</v>
      </c>
    </row>
    <row r="478" spans="1:11" ht="15">
      <c r="A478" s="1" t="s">
        <v>1727</v>
      </c>
      <c r="B478" s="1">
        <v>222.2</v>
      </c>
      <c r="C478" s="1">
        <v>0.27</v>
      </c>
      <c r="D478" s="55" t="s">
        <v>1936</v>
      </c>
      <c r="E478" s="1">
        <v>4</v>
      </c>
      <c r="F478" s="33">
        <f>(($C$6*$E$10*$C$8/$C$7*C478)*(1+$C$11+$C$12))*(1+$C$13+$E$15+$C$16)*(1+$C$17)+($C$6*$C$21/$C$7*C478)</f>
        <v>1.3938149614809603</v>
      </c>
      <c r="G478" s="58">
        <f>F478*$C$18</f>
        <v>0.48198121368011604</v>
      </c>
      <c r="H478" s="58">
        <f>F478*$C$19</f>
        <v>0.5272801999282473</v>
      </c>
      <c r="I478" s="33">
        <f t="shared" si="75"/>
        <v>0.10073025460614979</v>
      </c>
      <c r="J478" s="33">
        <f t="shared" si="76"/>
        <v>0.751141988908642</v>
      </c>
      <c r="K478" s="5">
        <f t="shared" si="77"/>
        <v>3.25</v>
      </c>
    </row>
    <row r="479" spans="1:11" ht="15">
      <c r="A479" s="1" t="s">
        <v>1942</v>
      </c>
      <c r="B479" s="1">
        <v>222.3</v>
      </c>
      <c r="C479" s="1">
        <v>0.29</v>
      </c>
      <c r="D479" s="55" t="s">
        <v>1936</v>
      </c>
      <c r="E479" s="1">
        <v>4</v>
      </c>
      <c r="F479" s="33">
        <f>(($C$6*$E$10*$C$8/$C$7*C479)*(1+$C$11+$C$12))*(1+$C$13+$E$15+$C$16)*(1+$C$17)+($C$6*$C$21/$C$7*C479)</f>
        <v>1.4970605141832534</v>
      </c>
      <c r="G479" s="58">
        <f>F479*$C$18</f>
        <v>0.517683525804569</v>
      </c>
      <c r="H479" s="58">
        <f>F479*$C$19</f>
        <v>0.5663379925155247</v>
      </c>
      <c r="I479" s="33">
        <f t="shared" si="75"/>
        <v>0.10819175494734605</v>
      </c>
      <c r="J479" s="33">
        <f t="shared" si="76"/>
        <v>0.8067821362352079</v>
      </c>
      <c r="K479" s="5">
        <f t="shared" si="77"/>
        <v>3.5</v>
      </c>
    </row>
    <row r="480" spans="1:11" ht="15">
      <c r="A480" s="1" t="s">
        <v>1943</v>
      </c>
      <c r="B480" s="1" t="s">
        <v>1944</v>
      </c>
      <c r="C480" s="1">
        <v>8.42</v>
      </c>
      <c r="D480" s="66" t="s">
        <v>239</v>
      </c>
      <c r="E480" s="1">
        <v>4</v>
      </c>
      <c r="F480" s="33">
        <f>(($C$6*$E$10*$C$8/$C$7*C480)*(1+$C$11+$C$12))*(1+$C$13+$E$15+$C$16)*(1+$C$17)+($C$6*$C$21/$C$7*C480)</f>
        <v>43.4663776876655</v>
      </c>
      <c r="G480" s="58">
        <f>F480*$C$18</f>
        <v>15.03067340439473</v>
      </c>
      <c r="H480" s="58">
        <f>F480*$C$19</f>
        <v>16.44333067924386</v>
      </c>
      <c r="I480" s="33">
        <f t="shared" si="75"/>
        <v>3.1412916436436342</v>
      </c>
      <c r="J480" s="33">
        <f t="shared" si="76"/>
        <v>23.42450202448432</v>
      </c>
      <c r="K480" s="5">
        <f t="shared" si="77"/>
        <v>101.51</v>
      </c>
    </row>
    <row r="481" spans="1:11" ht="15">
      <c r="A481" s="1" t="s">
        <v>1945</v>
      </c>
      <c r="B481" s="1" t="s">
        <v>1946</v>
      </c>
      <c r="C481" s="1">
        <v>0.17</v>
      </c>
      <c r="D481" s="66" t="s">
        <v>239</v>
      </c>
      <c r="E481" s="1">
        <v>3</v>
      </c>
      <c r="F481" s="33">
        <f>(($C$6*$D$10*$C$8/$C$7*C481)*(1+$C$11+$C$12))*(1+$C$13+$D$15+$C$16)*(1+$C$17)+($C$6*$C$21/$C$7*C481)</f>
        <v>0.7382050805061335</v>
      </c>
      <c r="G481" s="58">
        <f>F481*$C$18</f>
        <v>0.255271316839021</v>
      </c>
      <c r="H481" s="58">
        <f>F481*$C$19</f>
        <v>0.27926298195547034</v>
      </c>
      <c r="I481" s="33">
        <f t="shared" si="75"/>
        <v>0.0533496825374348</v>
      </c>
      <c r="J481" s="33">
        <f t="shared" si="76"/>
        <v>0.39782671855141793</v>
      </c>
      <c r="K481" s="5">
        <f t="shared" si="77"/>
        <v>1.72</v>
      </c>
    </row>
    <row r="482" spans="1:11" ht="29.25" customHeight="1">
      <c r="A482" s="2" t="s">
        <v>1947</v>
      </c>
      <c r="B482" s="1" t="s">
        <v>1948</v>
      </c>
      <c r="C482" s="1"/>
      <c r="D482" s="66"/>
      <c r="E482" s="1"/>
      <c r="F482" s="1"/>
      <c r="G482" s="1"/>
      <c r="H482" s="1"/>
      <c r="I482" s="33"/>
      <c r="J482" s="33"/>
      <c r="K482" s="5"/>
    </row>
    <row r="483" spans="1:11" ht="15">
      <c r="A483" s="1" t="s">
        <v>1949</v>
      </c>
      <c r="B483" s="1">
        <v>225.1</v>
      </c>
      <c r="C483" s="1">
        <v>0.1</v>
      </c>
      <c r="D483" s="46" t="s">
        <v>1168</v>
      </c>
      <c r="E483" s="1">
        <v>4</v>
      </c>
      <c r="F483" s="33">
        <f aca="true" t="shared" si="78" ref="F483:F491">(($C$6*$E$10*$C$8/$C$7*C483)*(1+$C$11+$C$12))*(1+$C$13+$E$15+$C$16)*(1+$C$17)+($C$6*$C$21/$C$7*C483)</f>
        <v>0.5162277635114668</v>
      </c>
      <c r="G483" s="58">
        <f aca="true" t="shared" si="79" ref="G483:G504">F483*$C$18</f>
        <v>0.17851156062226523</v>
      </c>
      <c r="H483" s="58">
        <f aca="true" t="shared" si="80" ref="H483:H504">F483*$C$19</f>
        <v>0.19528896293638792</v>
      </c>
      <c r="I483" s="33">
        <f t="shared" si="75"/>
        <v>0.03730750170598141</v>
      </c>
      <c r="J483" s="33">
        <f t="shared" si="76"/>
        <v>0.2782007366328304</v>
      </c>
      <c r="K483" s="5">
        <f t="shared" si="77"/>
        <v>1.21</v>
      </c>
    </row>
    <row r="484" spans="1:11" ht="15">
      <c r="A484" s="1" t="s">
        <v>1950</v>
      </c>
      <c r="B484" s="1">
        <v>225.2</v>
      </c>
      <c r="C484" s="1">
        <v>0.12</v>
      </c>
      <c r="D484" s="46" t="s">
        <v>1168</v>
      </c>
      <c r="E484" s="1">
        <v>4</v>
      </c>
      <c r="F484" s="33">
        <f t="shared" si="78"/>
        <v>0.6194733162137601</v>
      </c>
      <c r="G484" s="58">
        <f t="shared" si="79"/>
        <v>0.21421387274671824</v>
      </c>
      <c r="H484" s="58">
        <f t="shared" si="80"/>
        <v>0.23434675552366546</v>
      </c>
      <c r="I484" s="33">
        <f t="shared" si="75"/>
        <v>0.04476900204717769</v>
      </c>
      <c r="J484" s="33">
        <f t="shared" si="76"/>
        <v>0.33384088395939643</v>
      </c>
      <c r="K484" s="5">
        <f t="shared" si="77"/>
        <v>1.45</v>
      </c>
    </row>
    <row r="485" spans="1:11" ht="15">
      <c r="A485" s="1" t="s">
        <v>1951</v>
      </c>
      <c r="B485" s="1">
        <v>225.3</v>
      </c>
      <c r="C485" s="1">
        <v>0.14</v>
      </c>
      <c r="D485" s="46" t="s">
        <v>1168</v>
      </c>
      <c r="E485" s="1">
        <v>4</v>
      </c>
      <c r="F485" s="33">
        <f t="shared" si="78"/>
        <v>0.7227188689160534</v>
      </c>
      <c r="G485" s="58">
        <f t="shared" si="79"/>
        <v>0.24991618487117126</v>
      </c>
      <c r="H485" s="58">
        <f t="shared" si="80"/>
        <v>0.273404548110943</v>
      </c>
      <c r="I485" s="33">
        <f t="shared" si="75"/>
        <v>0.05223050238837396</v>
      </c>
      <c r="J485" s="33">
        <f t="shared" si="76"/>
        <v>0.3894810312859625</v>
      </c>
      <c r="K485" s="5">
        <f t="shared" si="77"/>
        <v>1.69</v>
      </c>
    </row>
    <row r="486" spans="1:11" ht="15">
      <c r="A486" s="1" t="s">
        <v>1952</v>
      </c>
      <c r="B486" s="1">
        <v>225.4</v>
      </c>
      <c r="C486" s="1">
        <v>0.16</v>
      </c>
      <c r="D486" s="46" t="s">
        <v>1168</v>
      </c>
      <c r="E486" s="1">
        <v>4</v>
      </c>
      <c r="F486" s="33">
        <f t="shared" si="78"/>
        <v>0.8259644216183468</v>
      </c>
      <c r="G486" s="58">
        <f t="shared" si="79"/>
        <v>0.2856184969956243</v>
      </c>
      <c r="H486" s="58">
        <f t="shared" si="80"/>
        <v>0.3124623406982206</v>
      </c>
      <c r="I486" s="33">
        <f t="shared" si="75"/>
        <v>0.05969200272957025</v>
      </c>
      <c r="J486" s="33">
        <f t="shared" si="76"/>
        <v>0.4451211786125286</v>
      </c>
      <c r="K486" s="5">
        <f t="shared" si="77"/>
        <v>1.93</v>
      </c>
    </row>
    <row r="487" spans="1:11" ht="15">
      <c r="A487" s="1" t="s">
        <v>1953</v>
      </c>
      <c r="B487" s="1">
        <v>225.5</v>
      </c>
      <c r="C487" s="1">
        <v>0.23</v>
      </c>
      <c r="D487" s="46" t="s">
        <v>1168</v>
      </c>
      <c r="E487" s="1">
        <v>4</v>
      </c>
      <c r="F487" s="33">
        <f t="shared" si="78"/>
        <v>1.1873238560763735</v>
      </c>
      <c r="G487" s="58">
        <f t="shared" si="79"/>
        <v>0.41057658943120995</v>
      </c>
      <c r="H487" s="58">
        <f t="shared" si="80"/>
        <v>0.4491646147536921</v>
      </c>
      <c r="I487" s="33">
        <f t="shared" si="75"/>
        <v>0.08580725392375722</v>
      </c>
      <c r="J487" s="33">
        <f t="shared" si="76"/>
        <v>0.6398616942555098</v>
      </c>
      <c r="K487" s="5">
        <f t="shared" si="77"/>
        <v>2.77</v>
      </c>
    </row>
    <row r="488" spans="1:11" ht="45.75" customHeight="1">
      <c r="A488" s="2" t="s">
        <v>1954</v>
      </c>
      <c r="B488" s="1" t="s">
        <v>1955</v>
      </c>
      <c r="C488" s="1">
        <v>3.05</v>
      </c>
      <c r="D488" s="23" t="s">
        <v>206</v>
      </c>
      <c r="E488" s="1">
        <v>4</v>
      </c>
      <c r="F488" s="33">
        <f t="shared" si="78"/>
        <v>15.744946787099735</v>
      </c>
      <c r="G488" s="58">
        <f t="shared" si="79"/>
        <v>5.444602598979088</v>
      </c>
      <c r="H488" s="58">
        <f t="shared" si="80"/>
        <v>5.9563133695598305</v>
      </c>
      <c r="I488" s="33">
        <f t="shared" si="75"/>
        <v>1.1378788020324329</v>
      </c>
      <c r="J488" s="33">
        <f t="shared" si="76"/>
        <v>8.485122467301325</v>
      </c>
      <c r="K488" s="5">
        <f t="shared" si="77"/>
        <v>36.77</v>
      </c>
    </row>
    <row r="489" spans="1:11" ht="45">
      <c r="A489" s="2" t="s">
        <v>1956</v>
      </c>
      <c r="B489" s="1" t="s">
        <v>1957</v>
      </c>
      <c r="C489" s="1">
        <v>2.88</v>
      </c>
      <c r="D489" s="23" t="s">
        <v>206</v>
      </c>
      <c r="E489" s="1">
        <v>4</v>
      </c>
      <c r="F489" s="33">
        <f t="shared" si="78"/>
        <v>14.867359589130242</v>
      </c>
      <c r="G489" s="58">
        <f t="shared" si="79"/>
        <v>5.141132945921238</v>
      </c>
      <c r="H489" s="58">
        <f t="shared" si="80"/>
        <v>5.624322132567971</v>
      </c>
      <c r="I489" s="33">
        <f t="shared" si="75"/>
        <v>1.0744560491322646</v>
      </c>
      <c r="J489" s="33">
        <f t="shared" si="76"/>
        <v>8.012181215025516</v>
      </c>
      <c r="K489" s="5">
        <f t="shared" si="77"/>
        <v>34.72</v>
      </c>
    </row>
    <row r="490" spans="1:11" ht="30.75" customHeight="1">
      <c r="A490" s="2" t="s">
        <v>1958</v>
      </c>
      <c r="B490" s="1" t="s">
        <v>1959</v>
      </c>
      <c r="C490" s="1">
        <v>2.92</v>
      </c>
      <c r="D490" s="23" t="s">
        <v>206</v>
      </c>
      <c r="E490" s="1">
        <v>4</v>
      </c>
      <c r="F490" s="33">
        <f t="shared" si="78"/>
        <v>15.073850694534826</v>
      </c>
      <c r="G490" s="58">
        <f t="shared" si="79"/>
        <v>5.212537570170143</v>
      </c>
      <c r="H490" s="58">
        <f t="shared" si="80"/>
        <v>5.702437717742525</v>
      </c>
      <c r="I490" s="33">
        <f t="shared" si="75"/>
        <v>1.0893790498146567</v>
      </c>
      <c r="J490" s="33">
        <f t="shared" si="76"/>
        <v>8.123461509678645</v>
      </c>
      <c r="K490" s="5">
        <f t="shared" si="77"/>
        <v>35.2</v>
      </c>
    </row>
    <row r="491" spans="1:11" ht="45">
      <c r="A491" s="2" t="s">
        <v>1961</v>
      </c>
      <c r="B491" s="1" t="s">
        <v>1960</v>
      </c>
      <c r="C491" s="1">
        <v>0.39</v>
      </c>
      <c r="D491" s="66" t="s">
        <v>153</v>
      </c>
      <c r="E491" s="1">
        <v>4</v>
      </c>
      <c r="F491" s="33">
        <f t="shared" si="78"/>
        <v>2.0132882776947203</v>
      </c>
      <c r="G491" s="58">
        <f t="shared" si="79"/>
        <v>0.6961950864268343</v>
      </c>
      <c r="H491" s="58">
        <f t="shared" si="80"/>
        <v>0.7616269554519127</v>
      </c>
      <c r="I491" s="33">
        <f t="shared" si="75"/>
        <v>0.1454992566533275</v>
      </c>
      <c r="J491" s="33">
        <f t="shared" si="76"/>
        <v>1.0849828728680384</v>
      </c>
      <c r="K491" s="5">
        <f t="shared" si="77"/>
        <v>4.7</v>
      </c>
    </row>
    <row r="492" spans="1:11" ht="30">
      <c r="A492" s="2" t="s">
        <v>1962</v>
      </c>
      <c r="B492" s="1" t="s">
        <v>1963</v>
      </c>
      <c r="C492" s="1">
        <v>0.19</v>
      </c>
      <c r="D492" s="1" t="s">
        <v>153</v>
      </c>
      <c r="E492" s="1">
        <v>3</v>
      </c>
      <c r="F492" s="33">
        <f>(($C$6*$D$10*$C$8/$C$7*C492)*(1+$C$11+$C$12))*(1+$C$13+$D$15+$C$16)*(1+$C$17)+($C$6*$C$21/$C$7*C492)</f>
        <v>0.8250527370362668</v>
      </c>
      <c r="G492" s="58">
        <f t="shared" si="79"/>
        <v>0.28530323646714106</v>
      </c>
      <c r="H492" s="58">
        <f t="shared" si="80"/>
        <v>0.31211745042081973</v>
      </c>
      <c r="I492" s="33">
        <f t="shared" si="75"/>
        <v>0.059626115777133</v>
      </c>
      <c r="J492" s="33">
        <f t="shared" si="76"/>
        <v>0.44462986191040815</v>
      </c>
      <c r="K492" s="5">
        <f t="shared" si="77"/>
        <v>1.93</v>
      </c>
    </row>
    <row r="493" spans="1:11" ht="30">
      <c r="A493" s="2" t="s">
        <v>1964</v>
      </c>
      <c r="B493" s="1" t="s">
        <v>1965</v>
      </c>
      <c r="C493" s="1">
        <v>1.18</v>
      </c>
      <c r="D493" s="23" t="s">
        <v>206</v>
      </c>
      <c r="E493" s="1">
        <v>4</v>
      </c>
      <c r="F493" s="33">
        <f>(($C$6*$E$10*$C$8/$C$7*C493)*(1+$C$11+$C$12))*(1+$C$13+$E$15+$C$16)*(1+$C$17)+($C$6*$C$21/$C$7*C493)</f>
        <v>6.091487609435307</v>
      </c>
      <c r="G493" s="58">
        <f t="shared" si="79"/>
        <v>2.106436415342729</v>
      </c>
      <c r="H493" s="58">
        <f t="shared" si="80"/>
        <v>2.304409762649377</v>
      </c>
      <c r="I493" s="33">
        <f t="shared" si="75"/>
        <v>0.4402285201305805</v>
      </c>
      <c r="J493" s="33">
        <f t="shared" si="76"/>
        <v>3.282768692267398</v>
      </c>
      <c r="K493" s="5">
        <f t="shared" si="77"/>
        <v>14.23</v>
      </c>
    </row>
    <row r="494" spans="1:11" ht="30">
      <c r="A494" s="2" t="s">
        <v>1966</v>
      </c>
      <c r="B494" s="1" t="s">
        <v>1967</v>
      </c>
      <c r="C494" s="1">
        <v>0.29</v>
      </c>
      <c r="D494" s="23" t="s">
        <v>1968</v>
      </c>
      <c r="E494" s="1">
        <v>3</v>
      </c>
      <c r="F494" s="33">
        <f>(($C$6*$D$10*$C$8/$C$7*C494)*(1+$C$11+$C$12))*(1+$C$13+$D$15+$C$16)*(1+$C$17)+($C$6*$C$21/$C$7*C494)</f>
        <v>1.2592910196869334</v>
      </c>
      <c r="G494" s="58">
        <f t="shared" si="79"/>
        <v>0.43546283460774154</v>
      </c>
      <c r="H494" s="58">
        <f t="shared" si="80"/>
        <v>0.47638979274756693</v>
      </c>
      <c r="I494" s="33">
        <f t="shared" si="75"/>
        <v>0.09100828197562404</v>
      </c>
      <c r="J494" s="33">
        <f t="shared" si="76"/>
        <v>0.6786455787053598</v>
      </c>
      <c r="K494" s="5">
        <f t="shared" si="77"/>
        <v>2.94</v>
      </c>
    </row>
    <row r="495" spans="1:11" ht="15">
      <c r="A495" s="2" t="s">
        <v>1969</v>
      </c>
      <c r="B495" s="1" t="s">
        <v>1970</v>
      </c>
      <c r="C495" s="1">
        <v>0.65</v>
      </c>
      <c r="D495" s="23" t="s">
        <v>1971</v>
      </c>
      <c r="E495" s="1">
        <v>4</v>
      </c>
      <c r="F495" s="33">
        <f aca="true" t="shared" si="81" ref="F495:F501">(($C$6*$E$10*$C$8/$C$7*C495)*(1+$C$11+$C$12))*(1+$C$13+$E$15+$C$16)*(1+$C$17)+($C$6*$C$21/$C$7*C495)</f>
        <v>3.3554804628245334</v>
      </c>
      <c r="G495" s="58">
        <f t="shared" si="79"/>
        <v>1.1603251440447235</v>
      </c>
      <c r="H495" s="58">
        <f t="shared" si="80"/>
        <v>1.269378259086521</v>
      </c>
      <c r="I495" s="33">
        <f t="shared" si="75"/>
        <v>0.2424987610888791</v>
      </c>
      <c r="J495" s="33">
        <f t="shared" si="76"/>
        <v>1.8083047881133971</v>
      </c>
      <c r="K495" s="5">
        <f t="shared" si="77"/>
        <v>7.84</v>
      </c>
    </row>
    <row r="496" spans="1:11" ht="15">
      <c r="A496" s="2" t="s">
        <v>1972</v>
      </c>
      <c r="B496" s="1" t="s">
        <v>1973</v>
      </c>
      <c r="C496" s="1">
        <v>0.5</v>
      </c>
      <c r="D496" s="23" t="s">
        <v>1647</v>
      </c>
      <c r="E496" s="1">
        <v>4</v>
      </c>
      <c r="F496" s="33">
        <f t="shared" si="81"/>
        <v>2.581138817557333</v>
      </c>
      <c r="G496" s="58">
        <f t="shared" si="79"/>
        <v>0.8925578031113258</v>
      </c>
      <c r="H496" s="58">
        <f t="shared" si="80"/>
        <v>0.9764448146819392</v>
      </c>
      <c r="I496" s="33">
        <f t="shared" si="75"/>
        <v>0.18653750852990697</v>
      </c>
      <c r="J496" s="33">
        <f t="shared" si="76"/>
        <v>1.3910036831641515</v>
      </c>
      <c r="K496" s="5">
        <f t="shared" si="77"/>
        <v>6.03</v>
      </c>
    </row>
    <row r="497" spans="1:11" ht="15">
      <c r="A497" s="2" t="s">
        <v>1974</v>
      </c>
      <c r="B497" s="1" t="s">
        <v>1975</v>
      </c>
      <c r="C497" s="1">
        <v>0.42</v>
      </c>
      <c r="D497" s="23" t="s">
        <v>1968</v>
      </c>
      <c r="E497" s="1">
        <v>4</v>
      </c>
      <c r="F497" s="33">
        <f t="shared" si="81"/>
        <v>2.1681566067481604</v>
      </c>
      <c r="G497" s="58">
        <f t="shared" si="79"/>
        <v>0.7497485546135139</v>
      </c>
      <c r="H497" s="58">
        <f t="shared" si="80"/>
        <v>0.8202136443328291</v>
      </c>
      <c r="I497" s="33">
        <f t="shared" si="75"/>
        <v>0.15669150716512192</v>
      </c>
      <c r="J497" s="33">
        <f t="shared" si="76"/>
        <v>1.1684430938578876</v>
      </c>
      <c r="K497" s="5">
        <f t="shared" si="77"/>
        <v>5.06</v>
      </c>
    </row>
    <row r="498" spans="1:11" ht="15">
      <c r="A498" s="2" t="s">
        <v>1976</v>
      </c>
      <c r="B498" s="1" t="s">
        <v>1977</v>
      </c>
      <c r="C498" s="1">
        <v>0.12</v>
      </c>
      <c r="D498" s="23" t="s">
        <v>1978</v>
      </c>
      <c r="E498" s="1">
        <v>4</v>
      </c>
      <c r="F498" s="33">
        <f t="shared" si="81"/>
        <v>0.6194733162137601</v>
      </c>
      <c r="G498" s="58">
        <f t="shared" si="79"/>
        <v>0.21421387274671824</v>
      </c>
      <c r="H498" s="58">
        <f t="shared" si="80"/>
        <v>0.23434675552366546</v>
      </c>
      <c r="I498" s="33">
        <f t="shared" si="75"/>
        <v>0.04476900204717769</v>
      </c>
      <c r="J498" s="33">
        <f t="shared" si="76"/>
        <v>0.33384088395939643</v>
      </c>
      <c r="K498" s="5">
        <f t="shared" si="77"/>
        <v>1.45</v>
      </c>
    </row>
    <row r="499" spans="1:11" ht="15">
      <c r="A499" s="2" t="s">
        <v>1979</v>
      </c>
      <c r="B499" s="1" t="s">
        <v>1980</v>
      </c>
      <c r="C499" s="1">
        <v>0.17</v>
      </c>
      <c r="D499" s="23" t="s">
        <v>868</v>
      </c>
      <c r="E499" s="1">
        <v>4</v>
      </c>
      <c r="F499" s="33">
        <f t="shared" si="81"/>
        <v>0.8775871979694936</v>
      </c>
      <c r="G499" s="58">
        <f t="shared" si="79"/>
        <v>0.3034696530578509</v>
      </c>
      <c r="H499" s="58">
        <f t="shared" si="80"/>
        <v>0.33199123699185945</v>
      </c>
      <c r="I499" s="33">
        <f t="shared" si="75"/>
        <v>0.0634227529001684</v>
      </c>
      <c r="J499" s="33">
        <f t="shared" si="76"/>
        <v>0.47294125227581163</v>
      </c>
      <c r="K499" s="5">
        <f t="shared" si="77"/>
        <v>2.05</v>
      </c>
    </row>
    <row r="500" spans="1:11" ht="15">
      <c r="A500" s="2" t="s">
        <v>1981</v>
      </c>
      <c r="B500" s="1">
        <v>237.2</v>
      </c>
      <c r="C500" s="1">
        <v>0.25</v>
      </c>
      <c r="D500" s="23" t="s">
        <v>868</v>
      </c>
      <c r="E500" s="1">
        <v>4</v>
      </c>
      <c r="F500" s="33">
        <f t="shared" si="81"/>
        <v>1.2905694087786665</v>
      </c>
      <c r="G500" s="58">
        <f t="shared" si="79"/>
        <v>0.4462789015556629</v>
      </c>
      <c r="H500" s="58">
        <f t="shared" si="80"/>
        <v>0.4882224073409696</v>
      </c>
      <c r="I500" s="33">
        <f t="shared" si="75"/>
        <v>0.09326875426495349</v>
      </c>
      <c r="J500" s="33">
        <f t="shared" si="76"/>
        <v>0.6955018415820757</v>
      </c>
      <c r="K500" s="5">
        <f t="shared" si="77"/>
        <v>3.01</v>
      </c>
    </row>
    <row r="501" spans="1:11" ht="15">
      <c r="A501" s="2" t="s">
        <v>1982</v>
      </c>
      <c r="B501" s="1">
        <v>237.3</v>
      </c>
      <c r="C501" s="1">
        <v>0.33</v>
      </c>
      <c r="D501" s="23" t="s">
        <v>868</v>
      </c>
      <c r="E501" s="1">
        <v>4</v>
      </c>
      <c r="F501" s="33">
        <f t="shared" si="81"/>
        <v>1.7035516195878402</v>
      </c>
      <c r="G501" s="58">
        <f t="shared" si="79"/>
        <v>0.5890881500534751</v>
      </c>
      <c r="H501" s="58">
        <f t="shared" si="80"/>
        <v>0.6444535776900799</v>
      </c>
      <c r="I501" s="33">
        <f t="shared" si="75"/>
        <v>0.12311475562973863</v>
      </c>
      <c r="J501" s="33">
        <f t="shared" si="76"/>
        <v>0.9180624308883402</v>
      </c>
      <c r="K501" s="5">
        <f t="shared" si="77"/>
        <v>3.98</v>
      </c>
    </row>
    <row r="502" spans="1:11" ht="15">
      <c r="A502" s="2" t="s">
        <v>1983</v>
      </c>
      <c r="B502" s="1" t="s">
        <v>1984</v>
      </c>
      <c r="C502" s="1">
        <v>0.33</v>
      </c>
      <c r="D502" s="23" t="s">
        <v>1985</v>
      </c>
      <c r="E502" s="1">
        <v>3</v>
      </c>
      <c r="F502" s="33">
        <f>(($C$6*$D$10*$C$8/$C$7*C502)*(1+$C$11+$C$12))*(1+$C$13+$D$15+$C$16)*(1+$C$17)+($C$6*$C$21/$C$7*C502)</f>
        <v>1.4329863327472</v>
      </c>
      <c r="G502" s="58">
        <f t="shared" si="79"/>
        <v>0.4955266738639818</v>
      </c>
      <c r="H502" s="58">
        <f t="shared" si="80"/>
        <v>0.5420987296782659</v>
      </c>
      <c r="I502" s="33">
        <f t="shared" si="75"/>
        <v>0.10356114845502047</v>
      </c>
      <c r="J502" s="33">
        <f t="shared" si="76"/>
        <v>0.7722518654233405</v>
      </c>
      <c r="K502" s="5">
        <f t="shared" si="77"/>
        <v>3.35</v>
      </c>
    </row>
    <row r="503" spans="1:11" ht="15">
      <c r="A503" s="2" t="s">
        <v>1986</v>
      </c>
      <c r="B503" s="1" t="s">
        <v>1987</v>
      </c>
      <c r="C503" s="1">
        <v>0.25</v>
      </c>
      <c r="D503" s="23" t="s">
        <v>1647</v>
      </c>
      <c r="E503" s="1">
        <v>3</v>
      </c>
      <c r="F503" s="33">
        <f>(($C$6*$D$10*$C$8/$C$7*C503)*(1+$C$11+$C$12))*(1+$C$13+$D$15+$C$16)*(1+$C$17)+($C$6*$C$21/$C$7*C503)</f>
        <v>1.0855957066266668</v>
      </c>
      <c r="G503" s="58">
        <f t="shared" si="79"/>
        <v>0.3753989953515014</v>
      </c>
      <c r="H503" s="58">
        <f t="shared" si="80"/>
        <v>0.4106808558168681</v>
      </c>
      <c r="I503" s="33">
        <f t="shared" si="75"/>
        <v>0.07845541549622763</v>
      </c>
      <c r="J503" s="33">
        <f t="shared" si="76"/>
        <v>0.5850392919873791</v>
      </c>
      <c r="K503" s="5">
        <f t="shared" si="77"/>
        <v>2.54</v>
      </c>
    </row>
    <row r="504" spans="1:11" ht="27" customHeight="1">
      <c r="A504" s="2" t="s">
        <v>1988</v>
      </c>
      <c r="B504" s="1" t="s">
        <v>1989</v>
      </c>
      <c r="C504" s="1">
        <v>0.5</v>
      </c>
      <c r="D504" s="23" t="s">
        <v>206</v>
      </c>
      <c r="E504" s="1">
        <v>4</v>
      </c>
      <c r="F504" s="33">
        <f>(($C$6*$E$10*$C$8/$C$7*C504)*(1+$C$11+$C$12))*(1+$C$13+$E$15+$C$16)*(1+$C$17)+($C$6*$C$21/$C$7*C504)</f>
        <v>2.581138817557333</v>
      </c>
      <c r="G504" s="58">
        <f t="shared" si="79"/>
        <v>0.8925578031113258</v>
      </c>
      <c r="H504" s="58">
        <f t="shared" si="80"/>
        <v>0.9764448146819392</v>
      </c>
      <c r="I504" s="33">
        <f t="shared" si="75"/>
        <v>0.18653750852990697</v>
      </c>
      <c r="J504" s="33">
        <f t="shared" si="76"/>
        <v>1.3910036831641515</v>
      </c>
      <c r="K504" s="5">
        <f t="shared" si="77"/>
        <v>6.03</v>
      </c>
    </row>
    <row r="505" spans="1:11" ht="15">
      <c r="A505" s="1"/>
      <c r="B505" s="1"/>
      <c r="C505" s="1"/>
      <c r="D505" s="66"/>
      <c r="E505" s="1"/>
      <c r="F505" s="1"/>
      <c r="G505" s="1"/>
      <c r="H505" s="1"/>
      <c r="I505" s="1"/>
      <c r="J505" s="1"/>
      <c r="K505" s="1"/>
    </row>
  </sheetData>
  <sheetProtection/>
  <mergeCells count="4">
    <mergeCell ref="F1:L1"/>
    <mergeCell ref="F2:L2"/>
    <mergeCell ref="F3:L3"/>
    <mergeCell ref="G4:L4"/>
  </mergeCells>
  <printOptions/>
  <pageMargins left="0.2362204724409449" right="0.2362204724409449" top="0.3937007874015748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9"/>
  <sheetViews>
    <sheetView view="pageBreakPreview" zoomScaleSheetLayoutView="100" zoomScalePageLayoutView="0" workbookViewId="0" topLeftCell="A1">
      <pane ySplit="23" topLeftCell="A24" activePane="bottomLeft" state="frozen"/>
      <selection pane="topLeft" activeCell="A1" sqref="A1"/>
      <selection pane="bottomLeft" activeCell="J128" sqref="J128"/>
    </sheetView>
  </sheetViews>
  <sheetFormatPr defaultColWidth="9.140625" defaultRowHeight="15"/>
  <cols>
    <col min="1" max="1" width="63.140625" style="0" customWidth="1"/>
    <col min="2" max="2" width="9.00390625" style="0" customWidth="1"/>
    <col min="3" max="3" width="7.140625" style="0" customWidth="1"/>
    <col min="4" max="4" width="7.00390625" style="0" customWidth="1"/>
    <col min="5" max="5" width="5.8515625" style="0" customWidth="1"/>
    <col min="6" max="6" width="8.28125" style="0" customWidth="1"/>
    <col min="7" max="7" width="9.28125" style="0" customWidth="1"/>
    <col min="8" max="8" width="8.421875" style="0" customWidth="1"/>
    <col min="9" max="9" width="8.421875" style="226" customWidth="1"/>
    <col min="10" max="10" width="8.28125" style="0" customWidth="1"/>
    <col min="11" max="11" width="8.421875" style="0" customWidth="1"/>
  </cols>
  <sheetData>
    <row r="1" spans="6:12" ht="15">
      <c r="F1" s="304" t="s">
        <v>2187</v>
      </c>
      <c r="G1" s="304"/>
      <c r="H1" s="304"/>
      <c r="I1" s="304"/>
      <c r="J1" s="304"/>
      <c r="K1" s="304"/>
      <c r="L1" s="304"/>
    </row>
    <row r="2" spans="6:12" ht="15">
      <c r="F2" s="303" t="s">
        <v>2508</v>
      </c>
      <c r="G2" s="303"/>
      <c r="H2" s="303"/>
      <c r="I2" s="303"/>
      <c r="J2" s="303"/>
      <c r="K2" s="303"/>
      <c r="L2" s="303"/>
    </row>
    <row r="3" spans="6:12" ht="15">
      <c r="F3" s="303" t="s">
        <v>2509</v>
      </c>
      <c r="G3" s="303"/>
      <c r="H3" s="303"/>
      <c r="I3" s="303"/>
      <c r="J3" s="303"/>
      <c r="K3" s="303"/>
      <c r="L3" s="303"/>
    </row>
    <row r="4" spans="6:12" ht="15">
      <c r="F4" s="150"/>
      <c r="G4" s="303" t="s">
        <v>2613</v>
      </c>
      <c r="H4" s="303"/>
      <c r="I4" s="303"/>
      <c r="J4" s="303"/>
      <c r="K4" s="303"/>
      <c r="L4" s="303"/>
    </row>
    <row r="5" ht="18.75">
      <c r="A5" s="21" t="s">
        <v>1403</v>
      </c>
    </row>
    <row r="6" spans="1:7" ht="12.75" customHeight="1">
      <c r="A6" s="22" t="s">
        <v>4</v>
      </c>
      <c r="B6" s="22"/>
      <c r="C6" s="22">
        <v>127.96</v>
      </c>
      <c r="D6" s="22"/>
      <c r="E6" s="22"/>
      <c r="F6" s="22"/>
      <c r="G6" s="22"/>
    </row>
    <row r="7" spans="1:7" ht="14.25" customHeight="1">
      <c r="A7" s="22" t="s">
        <v>5</v>
      </c>
      <c r="B7" s="22"/>
      <c r="C7" s="22">
        <v>168</v>
      </c>
      <c r="D7" s="22"/>
      <c r="E7" s="22"/>
      <c r="F7" s="22"/>
      <c r="G7" s="22"/>
    </row>
    <row r="8" spans="1:7" ht="10.5" customHeight="1">
      <c r="A8" s="22" t="s">
        <v>0</v>
      </c>
      <c r="B8" s="22"/>
      <c r="C8" s="22">
        <v>1.2</v>
      </c>
      <c r="D8" s="22"/>
      <c r="E8" s="22"/>
      <c r="F8" s="22"/>
      <c r="G8" s="22"/>
    </row>
    <row r="9" spans="1:7" ht="10.5" customHeight="1">
      <c r="A9" s="23" t="s">
        <v>6</v>
      </c>
      <c r="B9" s="23"/>
      <c r="C9" s="23" t="s">
        <v>7</v>
      </c>
      <c r="D9" s="23" t="s">
        <v>8</v>
      </c>
      <c r="E9" s="23" t="s">
        <v>9</v>
      </c>
      <c r="F9" s="23" t="s">
        <v>10</v>
      </c>
      <c r="G9" s="23" t="s">
        <v>11</v>
      </c>
    </row>
    <row r="10" spans="1:7" ht="10.5" customHeight="1">
      <c r="A10" s="23"/>
      <c r="B10" s="23"/>
      <c r="C10" s="23">
        <v>1.16</v>
      </c>
      <c r="D10" s="23">
        <v>1.35</v>
      </c>
      <c r="E10" s="23">
        <v>1.57</v>
      </c>
      <c r="F10" s="23">
        <v>1.73</v>
      </c>
      <c r="G10" s="23">
        <v>1.9</v>
      </c>
    </row>
    <row r="11" spans="1:7" ht="10.5" customHeight="1">
      <c r="A11" s="22" t="s">
        <v>12</v>
      </c>
      <c r="B11" s="22"/>
      <c r="C11" s="224">
        <v>0.5</v>
      </c>
      <c r="D11" s="22"/>
      <c r="E11" s="22"/>
      <c r="F11" s="22"/>
      <c r="G11" s="22"/>
    </row>
    <row r="12" spans="1:7" ht="10.5" customHeight="1">
      <c r="A12" s="22" t="s">
        <v>1</v>
      </c>
      <c r="B12" s="22"/>
      <c r="C12" s="224">
        <v>0.5</v>
      </c>
      <c r="D12" s="22"/>
      <c r="E12" s="22"/>
      <c r="F12" s="22"/>
      <c r="G12" s="22"/>
    </row>
    <row r="13" spans="1:7" ht="10.5" customHeight="1">
      <c r="A13" s="22" t="s">
        <v>13</v>
      </c>
      <c r="B13" s="22"/>
      <c r="C13" s="224">
        <v>0.3</v>
      </c>
      <c r="D13" s="22"/>
      <c r="E13" s="22"/>
      <c r="F13" s="22"/>
      <c r="G13" s="22"/>
    </row>
    <row r="14" spans="1:7" ht="10.5" customHeight="1">
      <c r="A14" s="23" t="s">
        <v>14</v>
      </c>
      <c r="B14" s="23"/>
      <c r="C14" s="23"/>
      <c r="D14" s="23" t="s">
        <v>8</v>
      </c>
      <c r="E14" s="23" t="s">
        <v>9</v>
      </c>
      <c r="F14" s="23" t="s">
        <v>10</v>
      </c>
      <c r="G14" s="23" t="s">
        <v>11</v>
      </c>
    </row>
    <row r="15" spans="1:7" ht="10.5" customHeight="1">
      <c r="A15" s="23"/>
      <c r="B15" s="23"/>
      <c r="C15" s="23"/>
      <c r="D15" s="23">
        <v>0.18</v>
      </c>
      <c r="E15" s="23">
        <v>0.22</v>
      </c>
      <c r="F15" s="23">
        <v>0.26</v>
      </c>
      <c r="G15" s="23">
        <v>0.3</v>
      </c>
    </row>
    <row r="16" spans="1:7" ht="10.5" customHeight="1">
      <c r="A16" s="22" t="s">
        <v>15</v>
      </c>
      <c r="B16" s="22"/>
      <c r="C16" s="224">
        <v>0.112</v>
      </c>
      <c r="D16" s="22"/>
      <c r="E16" s="22"/>
      <c r="F16" s="22"/>
      <c r="G16" s="22"/>
    </row>
    <row r="17" spans="1:7" ht="10.5" customHeight="1">
      <c r="A17" s="22" t="s">
        <v>2</v>
      </c>
      <c r="B17" s="22"/>
      <c r="C17" s="224">
        <v>0.0859</v>
      </c>
      <c r="D17" s="22"/>
      <c r="E17" s="22"/>
      <c r="F17" s="22"/>
      <c r="G17" s="22"/>
    </row>
    <row r="18" spans="1:7" ht="10.5" customHeight="1">
      <c r="A18" s="22" t="s">
        <v>2615</v>
      </c>
      <c r="B18" s="22"/>
      <c r="C18" s="224">
        <v>0.3458</v>
      </c>
      <c r="D18" s="22"/>
      <c r="E18" s="22"/>
      <c r="F18" s="22"/>
      <c r="G18" s="22"/>
    </row>
    <row r="19" spans="1:7" ht="10.5" customHeight="1">
      <c r="A19" s="22" t="s">
        <v>17</v>
      </c>
      <c r="B19" s="22"/>
      <c r="C19" s="224">
        <v>0.3783</v>
      </c>
      <c r="D19" s="22"/>
      <c r="E19" s="22"/>
      <c r="F19" s="22"/>
      <c r="G19" s="22"/>
    </row>
    <row r="20" spans="1:7" ht="10.5" customHeight="1">
      <c r="A20" s="22" t="s">
        <v>18</v>
      </c>
      <c r="B20" s="22"/>
      <c r="C20" s="224">
        <v>0.3</v>
      </c>
      <c r="D20" s="22"/>
      <c r="E20" s="22"/>
      <c r="F20" s="22"/>
      <c r="G20" s="22"/>
    </row>
    <row r="21" spans="1:7" ht="10.5" customHeight="1">
      <c r="A21" s="22" t="s">
        <v>2186</v>
      </c>
      <c r="B21" s="22"/>
      <c r="C21" s="224">
        <v>0.1</v>
      </c>
      <c r="D21" s="22"/>
      <c r="E21" s="22"/>
      <c r="F21" s="22"/>
      <c r="G21" s="22"/>
    </row>
    <row r="22" spans="1:4" ht="15">
      <c r="A22" s="22" t="s">
        <v>2594</v>
      </c>
      <c r="C22" s="224">
        <v>0.0537</v>
      </c>
      <c r="D22" s="4" t="s">
        <v>1022</v>
      </c>
    </row>
    <row r="23" spans="1:11" ht="50.25" customHeight="1">
      <c r="A23" s="35" t="s">
        <v>1584</v>
      </c>
      <c r="B23" s="32" t="s">
        <v>21</v>
      </c>
      <c r="C23" s="32" t="s">
        <v>22</v>
      </c>
      <c r="D23" s="32" t="s">
        <v>23</v>
      </c>
      <c r="E23" s="32" t="s">
        <v>24</v>
      </c>
      <c r="F23" s="32" t="s">
        <v>25</v>
      </c>
      <c r="G23" s="32" t="s">
        <v>26</v>
      </c>
      <c r="H23" s="32" t="s">
        <v>27</v>
      </c>
      <c r="I23" s="32" t="s">
        <v>2597</v>
      </c>
      <c r="J23" s="32" t="s">
        <v>28</v>
      </c>
      <c r="K23" s="32" t="s">
        <v>29</v>
      </c>
    </row>
    <row r="24" spans="1:11" ht="30">
      <c r="A24" s="2" t="s">
        <v>1065</v>
      </c>
      <c r="B24" s="2" t="s">
        <v>1023</v>
      </c>
      <c r="C24" s="2">
        <v>1.8</v>
      </c>
      <c r="D24" s="2" t="s">
        <v>1066</v>
      </c>
      <c r="E24" s="2">
        <v>3</v>
      </c>
      <c r="F24" s="33">
        <f>(($C$6*$D$10*$C$8/$C$7*C24)*(1+$C$11+$C$12))*(1+$C$13+$D$15+$C$16)*(1+$C$17)+($C$6*$C$21/$C$7*C24)</f>
        <v>7.816289087712002</v>
      </c>
      <c r="G24" s="33">
        <f aca="true" t="shared" si="0" ref="G24:G31">F24*$C$18</f>
        <v>2.7028727665308105</v>
      </c>
      <c r="H24" s="33">
        <f>F24*$C$19</f>
        <v>2.956902161881451</v>
      </c>
      <c r="I24" s="33">
        <f>(F24+G24)*C$22</f>
        <v>0.564878991572839</v>
      </c>
      <c r="J24" s="33">
        <f>(F24+G24+H24+I24)*$C$20</f>
        <v>4.212282902309131</v>
      </c>
      <c r="K24" s="5">
        <f>ROUND((F24+G24+H24+I24+J24),2)</f>
        <v>18.25</v>
      </c>
    </row>
    <row r="25" spans="1:11" ht="30">
      <c r="A25" s="2" t="s">
        <v>1067</v>
      </c>
      <c r="B25" s="2" t="s">
        <v>1024</v>
      </c>
      <c r="C25" s="2">
        <v>0.6</v>
      </c>
      <c r="D25" s="2" t="s">
        <v>1066</v>
      </c>
      <c r="E25" s="2">
        <v>3</v>
      </c>
      <c r="F25" s="33">
        <f aca="true" t="shared" si="1" ref="F25:F68">(($C$6*$D$10*$C$8/$C$7*C25)*(1+$C$11+$C$12))*(1+$C$13+$D$15+$C$16)*(1+$C$17)+($C$6*$C$21/$C$7*C25)</f>
        <v>2.605429695904</v>
      </c>
      <c r="G25" s="33">
        <f t="shared" si="0"/>
        <v>0.9009575888436032</v>
      </c>
      <c r="H25" s="33">
        <f aca="true" t="shared" si="2" ref="H25:H31">F25*$C$19</f>
        <v>0.9856340539604833</v>
      </c>
      <c r="I25" s="33">
        <f aca="true" t="shared" si="3" ref="I25:I88">(F25+G25)*C$22</f>
        <v>0.1882929971909463</v>
      </c>
      <c r="J25" s="33">
        <f aca="true" t="shared" si="4" ref="J25:J88">(F25+G25+H25+I25)*$C$20</f>
        <v>1.40409430076971</v>
      </c>
      <c r="K25" s="5">
        <f aca="true" t="shared" si="5" ref="K25:K88">ROUND((F25+G25+H25+I25+J25),2)</f>
        <v>6.08</v>
      </c>
    </row>
    <row r="26" spans="1:11" ht="30.75" customHeight="1">
      <c r="A26" s="2" t="s">
        <v>1069</v>
      </c>
      <c r="B26" s="2" t="s">
        <v>1025</v>
      </c>
      <c r="C26" s="2">
        <v>0.66</v>
      </c>
      <c r="D26" s="2" t="s">
        <v>78</v>
      </c>
      <c r="E26" s="2">
        <v>3</v>
      </c>
      <c r="F26" s="33">
        <f t="shared" si="1"/>
        <v>2.8659726654944</v>
      </c>
      <c r="G26" s="33">
        <f t="shared" si="0"/>
        <v>0.9910533477279636</v>
      </c>
      <c r="H26" s="33">
        <f t="shared" si="2"/>
        <v>1.0841974593565318</v>
      </c>
      <c r="I26" s="33">
        <f t="shared" si="3"/>
        <v>0.20712229691004094</v>
      </c>
      <c r="J26" s="33">
        <f t="shared" si="4"/>
        <v>1.544503730846681</v>
      </c>
      <c r="K26" s="5">
        <f t="shared" si="5"/>
        <v>6.69</v>
      </c>
    </row>
    <row r="27" spans="1:11" ht="27.75" customHeight="1">
      <c r="A27" s="2" t="s">
        <v>1068</v>
      </c>
      <c r="B27" s="2" t="s">
        <v>1026</v>
      </c>
      <c r="C27" s="2">
        <v>0.84</v>
      </c>
      <c r="D27" s="2" t="s">
        <v>78</v>
      </c>
      <c r="E27" s="2">
        <v>3</v>
      </c>
      <c r="F27" s="33">
        <f t="shared" si="1"/>
        <v>3.6476015742656003</v>
      </c>
      <c r="G27" s="33">
        <f t="shared" si="0"/>
        <v>1.2613406243810446</v>
      </c>
      <c r="H27" s="33">
        <f t="shared" si="2"/>
        <v>1.3798876755446767</v>
      </c>
      <c r="I27" s="33">
        <f t="shared" si="3"/>
        <v>0.26361019606732483</v>
      </c>
      <c r="J27" s="33">
        <f t="shared" si="4"/>
        <v>1.965732021077594</v>
      </c>
      <c r="K27" s="5">
        <f t="shared" si="5"/>
        <v>8.52</v>
      </c>
    </row>
    <row r="28" spans="1:11" ht="15">
      <c r="A28" s="2" t="s">
        <v>1070</v>
      </c>
      <c r="B28" s="2" t="s">
        <v>1027</v>
      </c>
      <c r="C28" s="2">
        <v>0.58</v>
      </c>
      <c r="D28" s="2" t="s">
        <v>78</v>
      </c>
      <c r="E28" s="2">
        <v>3</v>
      </c>
      <c r="F28" s="33">
        <f t="shared" si="1"/>
        <v>2.5185820393738667</v>
      </c>
      <c r="G28" s="33">
        <f t="shared" si="0"/>
        <v>0.8709256692154831</v>
      </c>
      <c r="H28" s="33">
        <f t="shared" si="2"/>
        <v>0.9527795854951339</v>
      </c>
      <c r="I28" s="33">
        <f t="shared" si="3"/>
        <v>0.18201656395124807</v>
      </c>
      <c r="J28" s="33">
        <f t="shared" si="4"/>
        <v>1.3572911574107196</v>
      </c>
      <c r="K28" s="5">
        <f t="shared" si="5"/>
        <v>5.88</v>
      </c>
    </row>
    <row r="29" spans="1:11" ht="15">
      <c r="A29" s="2" t="s">
        <v>1207</v>
      </c>
      <c r="B29" s="2" t="s">
        <v>1028</v>
      </c>
      <c r="C29" s="2">
        <v>0.83</v>
      </c>
      <c r="D29" s="2" t="s">
        <v>78</v>
      </c>
      <c r="E29" s="2">
        <v>3</v>
      </c>
      <c r="F29" s="33">
        <f t="shared" si="1"/>
        <v>3.6041777460005333</v>
      </c>
      <c r="G29" s="33">
        <f t="shared" si="0"/>
        <v>1.2463246645669843</v>
      </c>
      <c r="H29" s="33">
        <f t="shared" si="2"/>
        <v>1.363460441312002</v>
      </c>
      <c r="I29" s="33">
        <f t="shared" si="3"/>
        <v>0.2604719794474757</v>
      </c>
      <c r="J29" s="33">
        <f t="shared" si="4"/>
        <v>1.9423304493980984</v>
      </c>
      <c r="K29" s="5">
        <f t="shared" si="5"/>
        <v>8.42</v>
      </c>
    </row>
    <row r="30" spans="1:11" ht="30" customHeight="1">
      <c r="A30" s="2" t="s">
        <v>1071</v>
      </c>
      <c r="B30" s="28" t="s">
        <v>1029</v>
      </c>
      <c r="C30" s="28">
        <v>1.46</v>
      </c>
      <c r="D30" s="28" t="s">
        <v>78</v>
      </c>
      <c r="E30" s="28">
        <v>3</v>
      </c>
      <c r="F30" s="33">
        <f t="shared" si="1"/>
        <v>6.3398789266997335</v>
      </c>
      <c r="G30" s="67">
        <f t="shared" si="0"/>
        <v>2.192330132852768</v>
      </c>
      <c r="H30" s="67">
        <f t="shared" si="2"/>
        <v>2.398376197970509</v>
      </c>
      <c r="I30" s="33">
        <f t="shared" si="3"/>
        <v>0.45817962649796934</v>
      </c>
      <c r="J30" s="33">
        <f t="shared" si="4"/>
        <v>3.416629465206294</v>
      </c>
      <c r="K30" s="5">
        <f t="shared" si="5"/>
        <v>14.81</v>
      </c>
    </row>
    <row r="31" spans="1:11" ht="30">
      <c r="A31" s="2" t="s">
        <v>1072</v>
      </c>
      <c r="B31" s="2" t="s">
        <v>1030</v>
      </c>
      <c r="C31" s="2">
        <v>0.89</v>
      </c>
      <c r="D31" s="2" t="s">
        <v>1073</v>
      </c>
      <c r="E31" s="2">
        <v>3</v>
      </c>
      <c r="F31" s="33">
        <f t="shared" si="1"/>
        <v>3.8647207155909338</v>
      </c>
      <c r="G31" s="33">
        <f t="shared" si="0"/>
        <v>1.3364204234513448</v>
      </c>
      <c r="H31" s="33">
        <f t="shared" si="2"/>
        <v>1.4620238467080504</v>
      </c>
      <c r="I31" s="33">
        <f t="shared" si="3"/>
        <v>0.2793012791665704</v>
      </c>
      <c r="J31" s="33">
        <f t="shared" si="4"/>
        <v>2.0827398794750698</v>
      </c>
      <c r="K31" s="5">
        <f t="shared" si="5"/>
        <v>9.03</v>
      </c>
    </row>
    <row r="32" spans="1:11" ht="17.25" customHeight="1">
      <c r="A32" s="2" t="s">
        <v>1074</v>
      </c>
      <c r="B32" s="2" t="s">
        <v>1031</v>
      </c>
      <c r="C32" s="2">
        <v>1.2</v>
      </c>
      <c r="D32" s="27" t="s">
        <v>1075</v>
      </c>
      <c r="E32" s="2">
        <v>3</v>
      </c>
      <c r="F32" s="33">
        <f t="shared" si="1"/>
        <v>5.210859391808</v>
      </c>
      <c r="G32" s="33">
        <f aca="true" t="shared" si="6" ref="G32:G68">F32*$C$18</f>
        <v>1.8019151776872064</v>
      </c>
      <c r="H32" s="33">
        <f aca="true" t="shared" si="7" ref="H32:H41">F32*$C$19</f>
        <v>1.9712681079209666</v>
      </c>
      <c r="I32" s="33">
        <f t="shared" si="3"/>
        <v>0.3765859943818926</v>
      </c>
      <c r="J32" s="33">
        <f t="shared" si="4"/>
        <v>2.80818860153942</v>
      </c>
      <c r="K32" s="5">
        <f t="shared" si="5"/>
        <v>12.17</v>
      </c>
    </row>
    <row r="33" spans="1:11" ht="15">
      <c r="A33" s="2" t="s">
        <v>1076</v>
      </c>
      <c r="B33" s="2" t="s">
        <v>1032</v>
      </c>
      <c r="C33" s="2">
        <v>1.42</v>
      </c>
      <c r="D33" s="2" t="s">
        <v>78</v>
      </c>
      <c r="E33" s="2">
        <v>3</v>
      </c>
      <c r="F33" s="33">
        <f t="shared" si="1"/>
        <v>6.166183613639467</v>
      </c>
      <c r="G33" s="33">
        <f>F33*$C$18</f>
        <v>2.132266293596528</v>
      </c>
      <c r="H33" s="33">
        <f t="shared" si="7"/>
        <v>2.3326672610398105</v>
      </c>
      <c r="I33" s="33">
        <f t="shared" si="3"/>
        <v>0.4456267600185729</v>
      </c>
      <c r="J33" s="33">
        <f t="shared" si="4"/>
        <v>3.3230231784883135</v>
      </c>
      <c r="K33" s="5">
        <f t="shared" si="5"/>
        <v>14.4</v>
      </c>
    </row>
    <row r="34" spans="1:11" ht="17.25" customHeight="1">
      <c r="A34" s="2" t="s">
        <v>1077</v>
      </c>
      <c r="B34" s="2" t="s">
        <v>1033</v>
      </c>
      <c r="C34" s="2">
        <v>1.6</v>
      </c>
      <c r="D34" s="2" t="s">
        <v>78</v>
      </c>
      <c r="E34" s="2">
        <v>3</v>
      </c>
      <c r="F34" s="33">
        <f t="shared" si="1"/>
        <v>6.9478125224106675</v>
      </c>
      <c r="G34" s="33">
        <f>F34*$C$18</f>
        <v>2.4025535702496086</v>
      </c>
      <c r="H34" s="33">
        <f t="shared" si="7"/>
        <v>2.6283574772279557</v>
      </c>
      <c r="I34" s="33">
        <f t="shared" si="3"/>
        <v>0.5021146591758568</v>
      </c>
      <c r="J34" s="33">
        <f t="shared" si="4"/>
        <v>3.744251468719227</v>
      </c>
      <c r="K34" s="5">
        <f t="shared" si="5"/>
        <v>16.23</v>
      </c>
    </row>
    <row r="35" spans="1:11" ht="17.25" customHeight="1">
      <c r="A35" s="2" t="s">
        <v>1078</v>
      </c>
      <c r="B35" s="2" t="s">
        <v>1034</v>
      </c>
      <c r="C35" s="2">
        <v>1.94</v>
      </c>
      <c r="D35" s="2" t="s">
        <v>78</v>
      </c>
      <c r="E35" s="2">
        <v>3</v>
      </c>
      <c r="F35" s="33">
        <f t="shared" si="1"/>
        <v>8.424222683422935</v>
      </c>
      <c r="G35" s="33">
        <f>F35*$C$18</f>
        <v>2.9130962039276507</v>
      </c>
      <c r="H35" s="33">
        <f t="shared" si="7"/>
        <v>3.1868834411388964</v>
      </c>
      <c r="I35" s="33">
        <f t="shared" si="3"/>
        <v>0.6088140242507264</v>
      </c>
      <c r="J35" s="33">
        <f t="shared" si="4"/>
        <v>4.539904905822063</v>
      </c>
      <c r="K35" s="5">
        <f t="shared" si="5"/>
        <v>19.67</v>
      </c>
    </row>
    <row r="36" spans="1:11" ht="17.25" customHeight="1">
      <c r="A36" s="2" t="s">
        <v>1079</v>
      </c>
      <c r="B36" s="2" t="s">
        <v>1035</v>
      </c>
      <c r="C36" s="2">
        <v>1.99</v>
      </c>
      <c r="D36" s="2" t="s">
        <v>1080</v>
      </c>
      <c r="E36" s="2">
        <v>3</v>
      </c>
      <c r="F36" s="33">
        <f t="shared" si="1"/>
        <v>8.641341824748269</v>
      </c>
      <c r="G36" s="33">
        <f>F36*$C$18</f>
        <v>2.9881760029979514</v>
      </c>
      <c r="H36" s="33">
        <f t="shared" si="7"/>
        <v>3.2690196123022703</v>
      </c>
      <c r="I36" s="33">
        <f t="shared" si="3"/>
        <v>0.624505107349972</v>
      </c>
      <c r="J36" s="33">
        <f t="shared" si="4"/>
        <v>4.6569127642195385</v>
      </c>
      <c r="K36" s="5">
        <f t="shared" si="5"/>
        <v>20.18</v>
      </c>
    </row>
    <row r="37" spans="1:11" ht="46.5" customHeight="1">
      <c r="A37" s="2" t="s">
        <v>1081</v>
      </c>
      <c r="B37" s="3" t="s">
        <v>1036</v>
      </c>
      <c r="C37" s="2">
        <v>0.5</v>
      </c>
      <c r="D37" s="2" t="s">
        <v>1082</v>
      </c>
      <c r="E37" s="2">
        <v>3</v>
      </c>
      <c r="F37" s="33">
        <f t="shared" si="1"/>
        <v>2.1711914132533336</v>
      </c>
      <c r="G37" s="33">
        <f t="shared" si="6"/>
        <v>0.7507979907030028</v>
      </c>
      <c r="H37" s="33">
        <f t="shared" si="7"/>
        <v>0.8213617116337362</v>
      </c>
      <c r="I37" s="33">
        <f t="shared" si="3"/>
        <v>0.15691083099245526</v>
      </c>
      <c r="J37" s="33">
        <f t="shared" si="4"/>
        <v>1.1700785839747583</v>
      </c>
      <c r="K37" s="5">
        <f t="shared" si="5"/>
        <v>5.07</v>
      </c>
    </row>
    <row r="38" spans="1:11" ht="28.5" customHeight="1">
      <c r="A38" s="2" t="s">
        <v>1083</v>
      </c>
      <c r="B38" s="3" t="s">
        <v>1037</v>
      </c>
      <c r="C38" s="2">
        <v>1.06</v>
      </c>
      <c r="D38" s="2" t="s">
        <v>1082</v>
      </c>
      <c r="E38" s="2">
        <v>3</v>
      </c>
      <c r="F38" s="33">
        <f t="shared" si="1"/>
        <v>4.602925796097068</v>
      </c>
      <c r="G38" s="33">
        <f t="shared" si="6"/>
        <v>1.591691740290366</v>
      </c>
      <c r="H38" s="33">
        <f t="shared" si="7"/>
        <v>1.741286828663521</v>
      </c>
      <c r="I38" s="33">
        <f t="shared" si="3"/>
        <v>0.3326509617040052</v>
      </c>
      <c r="J38" s="33">
        <f t="shared" si="4"/>
        <v>2.480566598026488</v>
      </c>
      <c r="K38" s="5">
        <f t="shared" si="5"/>
        <v>10.75</v>
      </c>
    </row>
    <row r="39" spans="1:11" ht="15">
      <c r="A39" s="2" t="s">
        <v>1084</v>
      </c>
      <c r="B39" s="3" t="s">
        <v>1038</v>
      </c>
      <c r="C39" s="2">
        <v>1.02</v>
      </c>
      <c r="D39" s="2" t="s">
        <v>1085</v>
      </c>
      <c r="E39" s="2">
        <v>3</v>
      </c>
      <c r="F39" s="33">
        <f t="shared" si="1"/>
        <v>4.4292304830368</v>
      </c>
      <c r="G39" s="33">
        <f t="shared" si="6"/>
        <v>1.5316279010341256</v>
      </c>
      <c r="H39" s="33">
        <f t="shared" si="7"/>
        <v>1.6755778917328217</v>
      </c>
      <c r="I39" s="33">
        <f t="shared" si="3"/>
        <v>0.32009809522460875</v>
      </c>
      <c r="J39" s="33">
        <f t="shared" si="4"/>
        <v>2.3869603113085067</v>
      </c>
      <c r="K39" s="5">
        <f t="shared" si="5"/>
        <v>10.34</v>
      </c>
    </row>
    <row r="40" spans="1:11" ht="30" customHeight="1">
      <c r="A40" s="2" t="s">
        <v>1086</v>
      </c>
      <c r="B40" s="2" t="s">
        <v>1039</v>
      </c>
      <c r="C40" s="2">
        <v>0.91</v>
      </c>
      <c r="D40" s="2" t="s">
        <v>78</v>
      </c>
      <c r="E40" s="2">
        <v>3</v>
      </c>
      <c r="F40" s="33">
        <f t="shared" si="1"/>
        <v>3.9515683721210673</v>
      </c>
      <c r="G40" s="33">
        <f t="shared" si="6"/>
        <v>1.366452343079465</v>
      </c>
      <c r="H40" s="33">
        <f t="shared" si="7"/>
        <v>1.4948783151733998</v>
      </c>
      <c r="I40" s="33">
        <f t="shared" si="3"/>
        <v>0.28557771240626856</v>
      </c>
      <c r="J40" s="33">
        <f t="shared" si="4"/>
        <v>2.12954302283406</v>
      </c>
      <c r="K40" s="5">
        <f t="shared" si="5"/>
        <v>9.23</v>
      </c>
    </row>
    <row r="41" spans="1:11" ht="29.25" customHeight="1">
      <c r="A41" s="2" t="s">
        <v>1087</v>
      </c>
      <c r="B41" s="2" t="s">
        <v>1040</v>
      </c>
      <c r="C41" s="2">
        <v>0.17</v>
      </c>
      <c r="D41" s="2" t="s">
        <v>153</v>
      </c>
      <c r="E41" s="2">
        <v>3</v>
      </c>
      <c r="F41" s="33">
        <f t="shared" si="1"/>
        <v>0.7382050805061335</v>
      </c>
      <c r="G41" s="33">
        <f t="shared" si="6"/>
        <v>0.255271316839021</v>
      </c>
      <c r="H41" s="33">
        <f t="shared" si="7"/>
        <v>0.27926298195547034</v>
      </c>
      <c r="I41" s="33">
        <f t="shared" si="3"/>
        <v>0.0533496825374348</v>
      </c>
      <c r="J41" s="33">
        <f t="shared" si="4"/>
        <v>0.39782671855141793</v>
      </c>
      <c r="K41" s="5">
        <f t="shared" si="5"/>
        <v>1.72</v>
      </c>
    </row>
    <row r="42" spans="1:11" ht="28.5" customHeight="1">
      <c r="A42" s="2" t="s">
        <v>1088</v>
      </c>
      <c r="B42" s="2" t="s">
        <v>1041</v>
      </c>
      <c r="C42" s="2">
        <v>0.34</v>
      </c>
      <c r="D42" s="2" t="s">
        <v>153</v>
      </c>
      <c r="E42" s="2">
        <v>3</v>
      </c>
      <c r="F42" s="33">
        <f t="shared" si="1"/>
        <v>1.476410161012267</v>
      </c>
      <c r="G42" s="33">
        <f t="shared" si="6"/>
        <v>0.510542633678042</v>
      </c>
      <c r="H42" s="33">
        <f aca="true" t="shared" si="8" ref="H42:H68">F42*$C$19</f>
        <v>0.5585259639109407</v>
      </c>
      <c r="I42" s="33">
        <f t="shared" si="3"/>
        <v>0.1066993650748696</v>
      </c>
      <c r="J42" s="33">
        <f t="shared" si="4"/>
        <v>0.7956534371028359</v>
      </c>
      <c r="K42" s="5">
        <f t="shared" si="5"/>
        <v>3.45</v>
      </c>
    </row>
    <row r="43" spans="1:11" ht="20.25" customHeight="1">
      <c r="A43" s="2" t="s">
        <v>1089</v>
      </c>
      <c r="B43" s="2" t="s">
        <v>1042</v>
      </c>
      <c r="C43" s="2">
        <v>0.06</v>
      </c>
      <c r="D43" s="2" t="s">
        <v>78</v>
      </c>
      <c r="E43" s="2">
        <v>3</v>
      </c>
      <c r="F43" s="33">
        <f t="shared" si="1"/>
        <v>0.2605429695904001</v>
      </c>
      <c r="G43" s="33">
        <f t="shared" si="6"/>
        <v>0.09009575888436035</v>
      </c>
      <c r="H43" s="33">
        <f t="shared" si="8"/>
        <v>0.09856340539604835</v>
      </c>
      <c r="I43" s="33">
        <f t="shared" si="3"/>
        <v>0.018829299719094632</v>
      </c>
      <c r="J43" s="33">
        <f t="shared" si="4"/>
        <v>0.14040943007697101</v>
      </c>
      <c r="K43" s="5">
        <f t="shared" si="5"/>
        <v>0.61</v>
      </c>
    </row>
    <row r="44" spans="1:11" ht="16.5" customHeight="1">
      <c r="A44" s="2" t="s">
        <v>1090</v>
      </c>
      <c r="B44" s="2" t="s">
        <v>1043</v>
      </c>
      <c r="C44" s="2">
        <v>0.11</v>
      </c>
      <c r="D44" s="2" t="s">
        <v>78</v>
      </c>
      <c r="E44" s="2">
        <v>3</v>
      </c>
      <c r="F44" s="33">
        <f t="shared" si="1"/>
        <v>0.47766211091573335</v>
      </c>
      <c r="G44" s="33">
        <f t="shared" si="6"/>
        <v>0.1651755579546606</v>
      </c>
      <c r="H44" s="33">
        <f t="shared" si="8"/>
        <v>0.18069957655942193</v>
      </c>
      <c r="I44" s="33">
        <f t="shared" si="3"/>
        <v>0.034520382818340155</v>
      </c>
      <c r="J44" s="33">
        <f t="shared" si="4"/>
        <v>0.2574172884744468</v>
      </c>
      <c r="K44" s="5">
        <f t="shared" si="5"/>
        <v>1.12</v>
      </c>
    </row>
    <row r="45" spans="1:11" ht="15">
      <c r="A45" s="2" t="s">
        <v>1091</v>
      </c>
      <c r="B45" s="3" t="s">
        <v>1044</v>
      </c>
      <c r="C45" s="2">
        <v>0.42</v>
      </c>
      <c r="D45" s="2" t="s">
        <v>78</v>
      </c>
      <c r="E45" s="2">
        <v>3</v>
      </c>
      <c r="F45" s="33">
        <f t="shared" si="1"/>
        <v>1.8238007871328001</v>
      </c>
      <c r="G45" s="33">
        <f t="shared" si="6"/>
        <v>0.6306703121905223</v>
      </c>
      <c r="H45" s="33">
        <f t="shared" si="8"/>
        <v>0.6899438377723384</v>
      </c>
      <c r="I45" s="33">
        <f t="shared" si="3"/>
        <v>0.13180509803366242</v>
      </c>
      <c r="J45" s="33">
        <f t="shared" si="4"/>
        <v>0.982866010538797</v>
      </c>
      <c r="K45" s="5">
        <f t="shared" si="5"/>
        <v>4.26</v>
      </c>
    </row>
    <row r="46" spans="1:11" ht="36" customHeight="1">
      <c r="A46" s="2" t="s">
        <v>1092</v>
      </c>
      <c r="B46" s="3" t="s">
        <v>1045</v>
      </c>
      <c r="C46" s="2">
        <v>4.9</v>
      </c>
      <c r="D46" s="2" t="s">
        <v>1093</v>
      </c>
      <c r="E46" s="2">
        <v>3</v>
      </c>
      <c r="F46" s="33">
        <f t="shared" si="1"/>
        <v>21.277675849882673</v>
      </c>
      <c r="G46" s="33">
        <f t="shared" si="6"/>
        <v>7.357820308889428</v>
      </c>
      <c r="H46" s="33">
        <f t="shared" si="8"/>
        <v>8.049344774010615</v>
      </c>
      <c r="I46" s="33">
        <f t="shared" si="3"/>
        <v>1.5377261437260616</v>
      </c>
      <c r="J46" s="33">
        <f t="shared" si="4"/>
        <v>11.466770122952632</v>
      </c>
      <c r="K46" s="5">
        <f t="shared" si="5"/>
        <v>49.69</v>
      </c>
    </row>
    <row r="47" spans="1:11" ht="31.5" customHeight="1">
      <c r="A47" s="2" t="s">
        <v>1094</v>
      </c>
      <c r="B47" s="2" t="s">
        <v>1046</v>
      </c>
      <c r="C47" s="2">
        <v>0.99</v>
      </c>
      <c r="D47" s="2" t="s">
        <v>1095</v>
      </c>
      <c r="E47" s="2">
        <v>3</v>
      </c>
      <c r="F47" s="33">
        <f t="shared" si="1"/>
        <v>4.2989589982416</v>
      </c>
      <c r="G47" s="33">
        <f t="shared" si="6"/>
        <v>1.4865800215919454</v>
      </c>
      <c r="H47" s="33">
        <f t="shared" si="8"/>
        <v>1.6262961890347976</v>
      </c>
      <c r="I47" s="33">
        <f t="shared" si="3"/>
        <v>0.3106834453650614</v>
      </c>
      <c r="J47" s="33">
        <f t="shared" si="4"/>
        <v>2.316755596270021</v>
      </c>
      <c r="K47" s="5">
        <f t="shared" si="5"/>
        <v>10.04</v>
      </c>
    </row>
    <row r="48" spans="1:11" ht="31.5" customHeight="1">
      <c r="A48" s="2" t="s">
        <v>1096</v>
      </c>
      <c r="B48" s="2" t="s">
        <v>1047</v>
      </c>
      <c r="C48" s="2">
        <v>1.8</v>
      </c>
      <c r="D48" s="2" t="s">
        <v>206</v>
      </c>
      <c r="E48" s="2">
        <v>3</v>
      </c>
      <c r="F48" s="33">
        <f t="shared" si="1"/>
        <v>7.816289087712002</v>
      </c>
      <c r="G48" s="33">
        <f t="shared" si="6"/>
        <v>2.7028727665308105</v>
      </c>
      <c r="H48" s="33">
        <f t="shared" si="8"/>
        <v>2.956902161881451</v>
      </c>
      <c r="I48" s="33">
        <f t="shared" si="3"/>
        <v>0.564878991572839</v>
      </c>
      <c r="J48" s="33">
        <f t="shared" si="4"/>
        <v>4.212282902309131</v>
      </c>
      <c r="K48" s="5">
        <f t="shared" si="5"/>
        <v>18.25</v>
      </c>
    </row>
    <row r="49" spans="1:11" ht="30">
      <c r="A49" s="2" t="s">
        <v>1097</v>
      </c>
      <c r="B49" s="2" t="s">
        <v>1048</v>
      </c>
      <c r="C49" s="2">
        <v>1.4</v>
      </c>
      <c r="D49" s="2" t="s">
        <v>206</v>
      </c>
      <c r="E49" s="2">
        <v>3</v>
      </c>
      <c r="F49" s="33">
        <f t="shared" si="1"/>
        <v>6.0793359571093335</v>
      </c>
      <c r="G49" s="33">
        <f t="shared" si="6"/>
        <v>2.1022343739684075</v>
      </c>
      <c r="H49" s="33">
        <f t="shared" si="8"/>
        <v>2.299812792574461</v>
      </c>
      <c r="I49" s="33">
        <f t="shared" si="3"/>
        <v>0.43935032677887464</v>
      </c>
      <c r="J49" s="33">
        <f t="shared" si="4"/>
        <v>3.2762200351293225</v>
      </c>
      <c r="K49" s="5">
        <f t="shared" si="5"/>
        <v>14.2</v>
      </c>
    </row>
    <row r="50" spans="1:11" ht="16.5" customHeight="1">
      <c r="A50" s="2" t="s">
        <v>1098</v>
      </c>
      <c r="B50" s="2" t="s">
        <v>1049</v>
      </c>
      <c r="C50" s="2">
        <v>1.3</v>
      </c>
      <c r="D50" s="2" t="s">
        <v>1099</v>
      </c>
      <c r="E50" s="2">
        <v>3</v>
      </c>
      <c r="F50" s="33">
        <f t="shared" si="1"/>
        <v>5.645097674458667</v>
      </c>
      <c r="G50" s="33">
        <f t="shared" si="6"/>
        <v>1.9520747758278072</v>
      </c>
      <c r="H50" s="33">
        <f t="shared" si="8"/>
        <v>2.135540450247714</v>
      </c>
      <c r="I50" s="33">
        <f t="shared" si="3"/>
        <v>0.40796816058038365</v>
      </c>
      <c r="J50" s="33">
        <f t="shared" si="4"/>
        <v>3.0422043183343717</v>
      </c>
      <c r="K50" s="5">
        <f t="shared" si="5"/>
        <v>13.18</v>
      </c>
    </row>
    <row r="51" spans="1:11" ht="27.75" customHeight="1">
      <c r="A51" s="2" t="s">
        <v>1100</v>
      </c>
      <c r="B51" s="2" t="s">
        <v>1050</v>
      </c>
      <c r="C51" s="2">
        <v>1.8</v>
      </c>
      <c r="D51" s="16" t="s">
        <v>1101</v>
      </c>
      <c r="E51" s="2">
        <v>3</v>
      </c>
      <c r="F51" s="33">
        <f t="shared" si="1"/>
        <v>7.816289087712002</v>
      </c>
      <c r="G51" s="33">
        <f t="shared" si="6"/>
        <v>2.7028727665308105</v>
      </c>
      <c r="H51" s="33">
        <f t="shared" si="8"/>
        <v>2.956902161881451</v>
      </c>
      <c r="I51" s="33">
        <f t="shared" si="3"/>
        <v>0.564878991572839</v>
      </c>
      <c r="J51" s="33">
        <f t="shared" si="4"/>
        <v>4.212282902309131</v>
      </c>
      <c r="K51" s="5">
        <f t="shared" si="5"/>
        <v>18.25</v>
      </c>
    </row>
    <row r="52" spans="1:11" ht="15">
      <c r="A52" s="2" t="s">
        <v>1102</v>
      </c>
      <c r="B52" s="2" t="s">
        <v>1051</v>
      </c>
      <c r="C52" s="2">
        <v>2.5</v>
      </c>
      <c r="D52" s="2" t="s">
        <v>78</v>
      </c>
      <c r="E52" s="2">
        <v>3</v>
      </c>
      <c r="F52" s="33">
        <f t="shared" si="1"/>
        <v>10.855957066266667</v>
      </c>
      <c r="G52" s="33">
        <f t="shared" si="6"/>
        <v>3.7539899535150134</v>
      </c>
      <c r="H52" s="33">
        <f t="shared" si="8"/>
        <v>4.10680855816868</v>
      </c>
      <c r="I52" s="33">
        <f t="shared" si="3"/>
        <v>0.7845541549622762</v>
      </c>
      <c r="J52" s="33">
        <f t="shared" si="4"/>
        <v>5.85039291987379</v>
      </c>
      <c r="K52" s="5">
        <f t="shared" si="5"/>
        <v>25.35</v>
      </c>
    </row>
    <row r="53" spans="1:11" ht="15">
      <c r="A53" s="2" t="s">
        <v>1103</v>
      </c>
      <c r="B53" s="2" t="s">
        <v>1052</v>
      </c>
      <c r="C53" s="2">
        <v>2.9</v>
      </c>
      <c r="D53" s="2" t="s">
        <v>78</v>
      </c>
      <c r="E53" s="2">
        <v>3</v>
      </c>
      <c r="F53" s="33">
        <f t="shared" si="1"/>
        <v>12.592910196869335</v>
      </c>
      <c r="G53" s="33">
        <f t="shared" si="6"/>
        <v>4.354628346077416</v>
      </c>
      <c r="H53" s="33">
        <f t="shared" si="8"/>
        <v>4.76389792747567</v>
      </c>
      <c r="I53" s="33">
        <f t="shared" si="3"/>
        <v>0.9100828197562405</v>
      </c>
      <c r="J53" s="33">
        <f t="shared" si="4"/>
        <v>6.786455787053598</v>
      </c>
      <c r="K53" s="5">
        <f t="shared" si="5"/>
        <v>29.41</v>
      </c>
    </row>
    <row r="54" spans="1:11" ht="30">
      <c r="A54" s="2" t="s">
        <v>1104</v>
      </c>
      <c r="B54" s="2" t="s">
        <v>1053</v>
      </c>
      <c r="C54" s="2">
        <v>3</v>
      </c>
      <c r="D54" s="2" t="s">
        <v>206</v>
      </c>
      <c r="E54" s="2">
        <v>3</v>
      </c>
      <c r="F54" s="33">
        <f t="shared" si="1"/>
        <v>13.027148479520001</v>
      </c>
      <c r="G54" s="33">
        <f t="shared" si="6"/>
        <v>4.504787944218016</v>
      </c>
      <c r="H54" s="33">
        <f t="shared" si="8"/>
        <v>4.928170269802417</v>
      </c>
      <c r="I54" s="33">
        <f t="shared" si="3"/>
        <v>0.9414649859547315</v>
      </c>
      <c r="J54" s="33">
        <f t="shared" si="4"/>
        <v>7.020471503848548</v>
      </c>
      <c r="K54" s="5">
        <f t="shared" si="5"/>
        <v>30.42</v>
      </c>
    </row>
    <row r="55" spans="1:11" ht="17.25" customHeight="1">
      <c r="A55" s="2" t="s">
        <v>1105</v>
      </c>
      <c r="B55" s="2" t="s">
        <v>1054</v>
      </c>
      <c r="C55" s="2">
        <v>0.4</v>
      </c>
      <c r="D55" s="2" t="s">
        <v>78</v>
      </c>
      <c r="E55" s="2">
        <v>3</v>
      </c>
      <c r="F55" s="33">
        <f t="shared" si="1"/>
        <v>1.7369531306026669</v>
      </c>
      <c r="G55" s="33">
        <f t="shared" si="6"/>
        <v>0.6006383925624021</v>
      </c>
      <c r="H55" s="33">
        <f t="shared" si="8"/>
        <v>0.6570893693069889</v>
      </c>
      <c r="I55" s="33">
        <f t="shared" si="3"/>
        <v>0.1255286647939642</v>
      </c>
      <c r="J55" s="33">
        <f t="shared" si="4"/>
        <v>0.9360628671798068</v>
      </c>
      <c r="K55" s="5">
        <f t="shared" si="5"/>
        <v>4.06</v>
      </c>
    </row>
    <row r="56" spans="1:11" ht="17.25" customHeight="1">
      <c r="A56" s="9" t="s">
        <v>1106</v>
      </c>
      <c r="B56" s="2" t="s">
        <v>1055</v>
      </c>
      <c r="C56" s="2">
        <v>0.49</v>
      </c>
      <c r="D56" s="17" t="s">
        <v>1107</v>
      </c>
      <c r="E56" s="2">
        <v>3</v>
      </c>
      <c r="F56" s="33">
        <f t="shared" si="1"/>
        <v>2.127767584988267</v>
      </c>
      <c r="G56" s="33">
        <f t="shared" si="6"/>
        <v>0.7357820308889428</v>
      </c>
      <c r="H56" s="33">
        <f t="shared" si="8"/>
        <v>0.8049344774010615</v>
      </c>
      <c r="I56" s="33">
        <f t="shared" si="3"/>
        <v>0.15377261437260617</v>
      </c>
      <c r="J56" s="33">
        <f t="shared" si="4"/>
        <v>1.1466770122952632</v>
      </c>
      <c r="K56" s="5">
        <f t="shared" si="5"/>
        <v>4.97</v>
      </c>
    </row>
    <row r="57" spans="1:11" ht="16.5" customHeight="1">
      <c r="A57" s="9" t="s">
        <v>1108</v>
      </c>
      <c r="B57" s="2" t="s">
        <v>1056</v>
      </c>
      <c r="C57" s="2">
        <v>0.7</v>
      </c>
      <c r="D57" s="17" t="s">
        <v>1107</v>
      </c>
      <c r="E57" s="2">
        <v>3</v>
      </c>
      <c r="F57" s="33">
        <f t="shared" si="1"/>
        <v>3.0396679785546667</v>
      </c>
      <c r="G57" s="33">
        <f t="shared" si="6"/>
        <v>1.0511171869842038</v>
      </c>
      <c r="H57" s="33">
        <f t="shared" si="8"/>
        <v>1.1499063962872305</v>
      </c>
      <c r="I57" s="33">
        <f t="shared" si="3"/>
        <v>0.21967516338943732</v>
      </c>
      <c r="J57" s="33">
        <f t="shared" si="4"/>
        <v>1.6381100175646612</v>
      </c>
      <c r="K57" s="5">
        <f t="shared" si="5"/>
        <v>7.1</v>
      </c>
    </row>
    <row r="58" spans="1:11" ht="27" customHeight="1">
      <c r="A58" s="2" t="s">
        <v>1109</v>
      </c>
      <c r="B58" s="2" t="s">
        <v>1057</v>
      </c>
      <c r="C58" s="2">
        <v>0.5</v>
      </c>
      <c r="D58" s="2" t="s">
        <v>153</v>
      </c>
      <c r="E58" s="2">
        <v>3</v>
      </c>
      <c r="F58" s="33">
        <f t="shared" si="1"/>
        <v>2.1711914132533336</v>
      </c>
      <c r="G58" s="33">
        <f t="shared" si="6"/>
        <v>0.7507979907030028</v>
      </c>
      <c r="H58" s="33">
        <f t="shared" si="8"/>
        <v>0.8213617116337362</v>
      </c>
      <c r="I58" s="33">
        <f t="shared" si="3"/>
        <v>0.15691083099245526</v>
      </c>
      <c r="J58" s="33">
        <f t="shared" si="4"/>
        <v>1.1700785839747583</v>
      </c>
      <c r="K58" s="5">
        <f t="shared" si="5"/>
        <v>5.07</v>
      </c>
    </row>
    <row r="59" spans="1:11" ht="16.5" customHeight="1">
      <c r="A59" s="2" t="s">
        <v>1110</v>
      </c>
      <c r="B59" s="2" t="s">
        <v>1058</v>
      </c>
      <c r="C59" s="2">
        <v>0.82</v>
      </c>
      <c r="D59" s="2" t="s">
        <v>206</v>
      </c>
      <c r="E59" s="2">
        <v>3</v>
      </c>
      <c r="F59" s="33">
        <f t="shared" si="1"/>
        <v>3.560753917735467</v>
      </c>
      <c r="G59" s="33">
        <f t="shared" si="6"/>
        <v>1.2313087047529243</v>
      </c>
      <c r="H59" s="33">
        <f t="shared" si="8"/>
        <v>1.3470332070793272</v>
      </c>
      <c r="I59" s="33">
        <f t="shared" si="3"/>
        <v>0.2573337628276266</v>
      </c>
      <c r="J59" s="33">
        <f t="shared" si="4"/>
        <v>1.9189288777186035</v>
      </c>
      <c r="K59" s="5">
        <f t="shared" si="5"/>
        <v>8.32</v>
      </c>
    </row>
    <row r="60" spans="1:11" ht="23.25" customHeight="1">
      <c r="A60" s="2" t="s">
        <v>1111</v>
      </c>
      <c r="B60" s="2" t="s">
        <v>1059</v>
      </c>
      <c r="C60" s="2">
        <v>2.9</v>
      </c>
      <c r="D60" s="16" t="s">
        <v>1112</v>
      </c>
      <c r="E60" s="2">
        <v>3</v>
      </c>
      <c r="F60" s="33">
        <f t="shared" si="1"/>
        <v>12.592910196869335</v>
      </c>
      <c r="G60" s="33">
        <f t="shared" si="6"/>
        <v>4.354628346077416</v>
      </c>
      <c r="H60" s="33">
        <f t="shared" si="8"/>
        <v>4.76389792747567</v>
      </c>
      <c r="I60" s="33">
        <f t="shared" si="3"/>
        <v>0.9100828197562405</v>
      </c>
      <c r="J60" s="33">
        <f t="shared" si="4"/>
        <v>6.786455787053598</v>
      </c>
      <c r="K60" s="5">
        <f t="shared" si="5"/>
        <v>29.41</v>
      </c>
    </row>
    <row r="61" spans="1:11" ht="30">
      <c r="A61" s="2" t="s">
        <v>1113</v>
      </c>
      <c r="B61" s="2" t="s">
        <v>1060</v>
      </c>
      <c r="C61" s="2">
        <v>1</v>
      </c>
      <c r="D61" s="2" t="s">
        <v>78</v>
      </c>
      <c r="E61" s="2">
        <v>3</v>
      </c>
      <c r="F61" s="33">
        <f t="shared" si="1"/>
        <v>4.342382826506667</v>
      </c>
      <c r="G61" s="33">
        <f t="shared" si="6"/>
        <v>1.5015959814060056</v>
      </c>
      <c r="H61" s="33">
        <f t="shared" si="8"/>
        <v>1.6427234232674723</v>
      </c>
      <c r="I61" s="33">
        <f t="shared" si="3"/>
        <v>0.3138216619849105</v>
      </c>
      <c r="J61" s="33">
        <f t="shared" si="4"/>
        <v>2.3401571679495166</v>
      </c>
      <c r="K61" s="5">
        <f t="shared" si="5"/>
        <v>10.14</v>
      </c>
    </row>
    <row r="62" spans="1:11" ht="15.75" customHeight="1">
      <c r="A62" s="2" t="s">
        <v>1114</v>
      </c>
      <c r="B62" s="2" t="s">
        <v>1061</v>
      </c>
      <c r="C62" s="2">
        <v>1.85</v>
      </c>
      <c r="D62" s="2" t="s">
        <v>161</v>
      </c>
      <c r="E62" s="2">
        <v>3</v>
      </c>
      <c r="F62" s="33">
        <f t="shared" si="1"/>
        <v>8.033408229037335</v>
      </c>
      <c r="G62" s="33">
        <f t="shared" si="6"/>
        <v>2.7779525656011104</v>
      </c>
      <c r="H62" s="33">
        <f t="shared" si="8"/>
        <v>3.039038333044824</v>
      </c>
      <c r="I62" s="33">
        <f t="shared" si="3"/>
        <v>0.5805700746720844</v>
      </c>
      <c r="J62" s="33">
        <f t="shared" si="4"/>
        <v>4.329290760706606</v>
      </c>
      <c r="K62" s="5">
        <f t="shared" si="5"/>
        <v>18.76</v>
      </c>
    </row>
    <row r="63" spans="1:11" ht="15.75" customHeight="1">
      <c r="A63" s="2" t="s">
        <v>1115</v>
      </c>
      <c r="B63" s="2" t="s">
        <v>1062</v>
      </c>
      <c r="C63" s="2">
        <v>1.5</v>
      </c>
      <c r="D63" s="2" t="s">
        <v>161</v>
      </c>
      <c r="E63" s="2">
        <v>3</v>
      </c>
      <c r="F63" s="33">
        <f t="shared" si="1"/>
        <v>6.5135742397600005</v>
      </c>
      <c r="G63" s="33">
        <f t="shared" si="6"/>
        <v>2.252393972109008</v>
      </c>
      <c r="H63" s="33">
        <f t="shared" si="8"/>
        <v>2.4640851349012083</v>
      </c>
      <c r="I63" s="33">
        <f t="shared" si="3"/>
        <v>0.47073249297736575</v>
      </c>
      <c r="J63" s="33">
        <f t="shared" si="4"/>
        <v>3.510235751924274</v>
      </c>
      <c r="K63" s="5">
        <f t="shared" si="5"/>
        <v>15.21</v>
      </c>
    </row>
    <row r="64" spans="1:11" ht="27.75" customHeight="1">
      <c r="A64" s="2" t="s">
        <v>1116</v>
      </c>
      <c r="B64" s="2" t="s">
        <v>1063</v>
      </c>
      <c r="C64" s="2">
        <v>1.6</v>
      </c>
      <c r="D64" s="2" t="s">
        <v>78</v>
      </c>
      <c r="E64" s="2">
        <v>3</v>
      </c>
      <c r="F64" s="33">
        <f t="shared" si="1"/>
        <v>6.9478125224106675</v>
      </c>
      <c r="G64" s="33">
        <f t="shared" si="6"/>
        <v>2.4025535702496086</v>
      </c>
      <c r="H64" s="33">
        <f t="shared" si="8"/>
        <v>2.6283574772279557</v>
      </c>
      <c r="I64" s="33">
        <f t="shared" si="3"/>
        <v>0.5021146591758568</v>
      </c>
      <c r="J64" s="33">
        <f t="shared" si="4"/>
        <v>3.744251468719227</v>
      </c>
      <c r="K64" s="5">
        <f t="shared" si="5"/>
        <v>16.23</v>
      </c>
    </row>
    <row r="65" spans="1:11" ht="27" customHeight="1">
      <c r="A65" s="2" t="s">
        <v>1117</v>
      </c>
      <c r="B65" s="2" t="s">
        <v>1064</v>
      </c>
      <c r="C65" s="2">
        <v>1.1</v>
      </c>
      <c r="D65" s="2" t="s">
        <v>78</v>
      </c>
      <c r="E65" s="2">
        <v>3</v>
      </c>
      <c r="F65" s="33">
        <f t="shared" si="1"/>
        <v>4.776621109157334</v>
      </c>
      <c r="G65" s="33">
        <f t="shared" si="6"/>
        <v>1.6517555795466061</v>
      </c>
      <c r="H65" s="33">
        <f t="shared" si="8"/>
        <v>1.8069957655942197</v>
      </c>
      <c r="I65" s="33">
        <f t="shared" si="3"/>
        <v>0.34520382818340156</v>
      </c>
      <c r="J65" s="33">
        <f t="shared" si="4"/>
        <v>2.5741728847444687</v>
      </c>
      <c r="K65" s="5">
        <f t="shared" si="5"/>
        <v>11.15</v>
      </c>
    </row>
    <row r="66" spans="1:11" ht="26.25" customHeight="1">
      <c r="A66" s="2" t="s">
        <v>1990</v>
      </c>
      <c r="B66" s="7" t="s">
        <v>1991</v>
      </c>
      <c r="C66" s="1">
        <v>0.37</v>
      </c>
      <c r="D66" s="1" t="s">
        <v>153</v>
      </c>
      <c r="E66" s="1">
        <v>3</v>
      </c>
      <c r="F66" s="33">
        <f t="shared" si="1"/>
        <v>1.6066816458074669</v>
      </c>
      <c r="G66" s="47">
        <f t="shared" si="6"/>
        <v>0.555590513120222</v>
      </c>
      <c r="H66" s="47">
        <f t="shared" si="8"/>
        <v>0.6078076666089648</v>
      </c>
      <c r="I66" s="33">
        <f t="shared" si="3"/>
        <v>0.11611401493441689</v>
      </c>
      <c r="J66" s="33">
        <f t="shared" si="4"/>
        <v>0.8658581521413211</v>
      </c>
      <c r="K66" s="5">
        <f t="shared" si="5"/>
        <v>3.75</v>
      </c>
    </row>
    <row r="67" spans="1:11" ht="30">
      <c r="A67" s="2" t="s">
        <v>1990</v>
      </c>
      <c r="B67" s="1" t="s">
        <v>1992</v>
      </c>
      <c r="C67" s="1">
        <v>0.53</v>
      </c>
      <c r="D67" s="1" t="s">
        <v>153</v>
      </c>
      <c r="E67" s="1">
        <v>3</v>
      </c>
      <c r="F67" s="33">
        <f t="shared" si="1"/>
        <v>2.301462898048534</v>
      </c>
      <c r="G67" s="47">
        <f t="shared" si="6"/>
        <v>0.795845870145183</v>
      </c>
      <c r="H67" s="47">
        <f t="shared" si="8"/>
        <v>0.8706434143317605</v>
      </c>
      <c r="I67" s="33">
        <f t="shared" si="3"/>
        <v>0.1663254808520026</v>
      </c>
      <c r="J67" s="33">
        <f t="shared" si="4"/>
        <v>1.240283299013244</v>
      </c>
      <c r="K67" s="5">
        <f t="shared" si="5"/>
        <v>5.37</v>
      </c>
    </row>
    <row r="68" spans="1:11" ht="15">
      <c r="A68" s="1" t="s">
        <v>1993</v>
      </c>
      <c r="B68" s="7" t="s">
        <v>1994</v>
      </c>
      <c r="C68" s="1">
        <v>0.33</v>
      </c>
      <c r="D68" s="1" t="s">
        <v>153</v>
      </c>
      <c r="E68" s="1">
        <v>3</v>
      </c>
      <c r="F68" s="33">
        <f t="shared" si="1"/>
        <v>1.4329863327472</v>
      </c>
      <c r="G68" s="47">
        <f t="shared" si="6"/>
        <v>0.4955266738639818</v>
      </c>
      <c r="H68" s="47">
        <f t="shared" si="8"/>
        <v>0.5420987296782659</v>
      </c>
      <c r="I68" s="33">
        <f t="shared" si="3"/>
        <v>0.10356114845502047</v>
      </c>
      <c r="J68" s="33">
        <f t="shared" si="4"/>
        <v>0.7722518654233405</v>
      </c>
      <c r="K68" s="5">
        <f t="shared" si="5"/>
        <v>3.35</v>
      </c>
    </row>
    <row r="69" spans="1:11" ht="15">
      <c r="A69" s="1" t="s">
        <v>1995</v>
      </c>
      <c r="B69" s="1" t="s">
        <v>1996</v>
      </c>
      <c r="C69" s="1"/>
      <c r="D69" s="1"/>
      <c r="E69" s="1"/>
      <c r="F69" s="47"/>
      <c r="G69" s="47"/>
      <c r="H69" s="47"/>
      <c r="I69" s="33"/>
      <c r="J69" s="33"/>
      <c r="K69" s="5"/>
    </row>
    <row r="70" spans="1:11" ht="15">
      <c r="A70" s="1" t="s">
        <v>1997</v>
      </c>
      <c r="B70" s="1">
        <v>46.1</v>
      </c>
      <c r="C70" s="1">
        <v>0.39</v>
      </c>
      <c r="D70" s="1" t="s">
        <v>1998</v>
      </c>
      <c r="E70" s="1">
        <v>4</v>
      </c>
      <c r="F70" s="33">
        <f>(($C$6*$E$10*$C$8/$C$7*C70)*(1+$C$11+$C$12))*(1+$C$13+$E$15+$C$16)*(1+$C$17)+($C$6*$C$21/$C$7*C70)</f>
        <v>2.0132882776947203</v>
      </c>
      <c r="G70" s="47">
        <f aca="true" t="shared" si="9" ref="G70:G78">F70*$C$18</f>
        <v>0.6961950864268343</v>
      </c>
      <c r="H70" s="47">
        <f aca="true" t="shared" si="10" ref="H70:H78">F70*$C$19</f>
        <v>0.7616269554519127</v>
      </c>
      <c r="I70" s="33">
        <f t="shared" si="3"/>
        <v>0.1454992566533275</v>
      </c>
      <c r="J70" s="33">
        <f t="shared" si="4"/>
        <v>1.0849828728680384</v>
      </c>
      <c r="K70" s="5">
        <f t="shared" si="5"/>
        <v>4.7</v>
      </c>
    </row>
    <row r="71" spans="1:11" ht="15">
      <c r="A71" s="1" t="s">
        <v>1999</v>
      </c>
      <c r="B71" s="1" t="s">
        <v>2000</v>
      </c>
      <c r="C71" s="1">
        <v>0.42</v>
      </c>
      <c r="D71" s="1" t="s">
        <v>1998</v>
      </c>
      <c r="E71" s="1">
        <v>4</v>
      </c>
      <c r="F71" s="33">
        <f aca="true" t="shared" si="11" ref="F71:F81">(($C$6*$E$10*$C$8/$C$7*C71)*(1+$C$11+$C$12))*(1+$C$13+$E$15+$C$16)*(1+$C$17)+($C$6*$C$21/$C$7*C71)</f>
        <v>2.1681566067481604</v>
      </c>
      <c r="G71" s="47">
        <f t="shared" si="9"/>
        <v>0.7497485546135139</v>
      </c>
      <c r="H71" s="47">
        <f t="shared" si="10"/>
        <v>0.8202136443328291</v>
      </c>
      <c r="I71" s="33">
        <f t="shared" si="3"/>
        <v>0.15669150716512192</v>
      </c>
      <c r="J71" s="33">
        <f t="shared" si="4"/>
        <v>1.1684430938578876</v>
      </c>
      <c r="K71" s="5">
        <f t="shared" si="5"/>
        <v>5.06</v>
      </c>
    </row>
    <row r="72" spans="1:11" ht="15">
      <c r="A72" s="1" t="s">
        <v>2001</v>
      </c>
      <c r="B72" s="1" t="s">
        <v>2002</v>
      </c>
      <c r="C72" s="1">
        <v>0.66</v>
      </c>
      <c r="D72" s="1" t="s">
        <v>1998</v>
      </c>
      <c r="E72" s="1">
        <v>4</v>
      </c>
      <c r="F72" s="33">
        <f t="shared" si="11"/>
        <v>3.4071032391756804</v>
      </c>
      <c r="G72" s="47">
        <f t="shared" si="9"/>
        <v>1.1781763001069503</v>
      </c>
      <c r="H72" s="47">
        <f t="shared" si="10"/>
        <v>1.2889071553801599</v>
      </c>
      <c r="I72" s="33">
        <f t="shared" si="3"/>
        <v>0.24622951125947726</v>
      </c>
      <c r="J72" s="33">
        <f t="shared" si="4"/>
        <v>1.8361248617766803</v>
      </c>
      <c r="K72" s="5">
        <f t="shared" si="5"/>
        <v>7.96</v>
      </c>
    </row>
    <row r="73" spans="1:11" ht="15">
      <c r="A73" s="1" t="s">
        <v>2003</v>
      </c>
      <c r="B73" s="1" t="s">
        <v>2004</v>
      </c>
      <c r="C73" s="1">
        <v>0.44</v>
      </c>
      <c r="D73" s="1" t="s">
        <v>1998</v>
      </c>
      <c r="E73" s="1">
        <v>4</v>
      </c>
      <c r="F73" s="33">
        <f t="shared" si="11"/>
        <v>2.271402159450454</v>
      </c>
      <c r="G73" s="47">
        <f t="shared" si="9"/>
        <v>0.7854508667379669</v>
      </c>
      <c r="H73" s="47">
        <f t="shared" si="10"/>
        <v>0.8592714369201068</v>
      </c>
      <c r="I73" s="33">
        <f t="shared" si="3"/>
        <v>0.16415300750631817</v>
      </c>
      <c r="J73" s="33">
        <f t="shared" si="4"/>
        <v>1.2240832411844536</v>
      </c>
      <c r="K73" s="5">
        <f t="shared" si="5"/>
        <v>5.3</v>
      </c>
    </row>
    <row r="74" spans="1:11" ht="15">
      <c r="A74" s="1" t="s">
        <v>2005</v>
      </c>
      <c r="B74" s="1" t="s">
        <v>2006</v>
      </c>
      <c r="C74" s="1">
        <v>0.24</v>
      </c>
      <c r="D74" s="1" t="s">
        <v>1998</v>
      </c>
      <c r="E74" s="1">
        <v>4</v>
      </c>
      <c r="F74" s="33">
        <f t="shared" si="11"/>
        <v>1.2389466324275202</v>
      </c>
      <c r="G74" s="47">
        <f t="shared" si="9"/>
        <v>0.4284277454934365</v>
      </c>
      <c r="H74" s="47">
        <f t="shared" si="10"/>
        <v>0.4686935110473309</v>
      </c>
      <c r="I74" s="33">
        <f t="shared" si="3"/>
        <v>0.08953800409435538</v>
      </c>
      <c r="J74" s="33">
        <f t="shared" si="4"/>
        <v>0.6676817679187929</v>
      </c>
      <c r="K74" s="5">
        <f t="shared" si="5"/>
        <v>2.89</v>
      </c>
    </row>
    <row r="75" spans="1:11" ht="15">
      <c r="A75" s="1" t="s">
        <v>2007</v>
      </c>
      <c r="B75" s="1" t="s">
        <v>2008</v>
      </c>
      <c r="C75" s="1">
        <v>0.51</v>
      </c>
      <c r="D75" s="1" t="s">
        <v>1998</v>
      </c>
      <c r="E75" s="1">
        <v>4</v>
      </c>
      <c r="F75" s="33">
        <f t="shared" si="11"/>
        <v>2.63276159390848</v>
      </c>
      <c r="G75" s="47">
        <f t="shared" si="9"/>
        <v>0.9104089591735524</v>
      </c>
      <c r="H75" s="47">
        <f t="shared" si="10"/>
        <v>0.9959737109755781</v>
      </c>
      <c r="I75" s="33">
        <f t="shared" si="3"/>
        <v>0.19026825870050515</v>
      </c>
      <c r="J75" s="33">
        <f t="shared" si="4"/>
        <v>1.4188237568274347</v>
      </c>
      <c r="K75" s="5">
        <f t="shared" si="5"/>
        <v>6.15</v>
      </c>
    </row>
    <row r="76" spans="1:11" ht="15">
      <c r="A76" s="1" t="s">
        <v>2009</v>
      </c>
      <c r="B76" s="1" t="s">
        <v>2010</v>
      </c>
      <c r="C76" s="1">
        <v>0.24</v>
      </c>
      <c r="D76" s="1" t="s">
        <v>1998</v>
      </c>
      <c r="E76" s="1">
        <v>4</v>
      </c>
      <c r="F76" s="33">
        <f t="shared" si="11"/>
        <v>1.2389466324275202</v>
      </c>
      <c r="G76" s="47">
        <f t="shared" si="9"/>
        <v>0.4284277454934365</v>
      </c>
      <c r="H76" s="47">
        <f t="shared" si="10"/>
        <v>0.4686935110473309</v>
      </c>
      <c r="I76" s="33">
        <f t="shared" si="3"/>
        <v>0.08953800409435538</v>
      </c>
      <c r="J76" s="33">
        <f t="shared" si="4"/>
        <v>0.6676817679187929</v>
      </c>
      <c r="K76" s="5">
        <f t="shared" si="5"/>
        <v>2.89</v>
      </c>
    </row>
    <row r="77" spans="1:11" ht="27.75" customHeight="1">
      <c r="A77" s="2" t="s">
        <v>2011</v>
      </c>
      <c r="B77" s="7" t="s">
        <v>2012</v>
      </c>
      <c r="C77" s="1">
        <v>2.63</v>
      </c>
      <c r="D77" s="46" t="s">
        <v>142</v>
      </c>
      <c r="E77" s="1">
        <v>4</v>
      </c>
      <c r="F77" s="33">
        <f t="shared" si="11"/>
        <v>13.576790180351574</v>
      </c>
      <c r="G77" s="47">
        <f t="shared" si="9"/>
        <v>4.694854044365575</v>
      </c>
      <c r="H77" s="47">
        <f t="shared" si="10"/>
        <v>5.136099725227001</v>
      </c>
      <c r="I77" s="33">
        <f t="shared" si="3"/>
        <v>0.9811872948673109</v>
      </c>
      <c r="J77" s="33">
        <f t="shared" si="4"/>
        <v>7.3166793734434385</v>
      </c>
      <c r="K77" s="5">
        <f t="shared" si="5"/>
        <v>31.71</v>
      </c>
    </row>
    <row r="78" spans="1:11" ht="15">
      <c r="A78" s="2" t="s">
        <v>2013</v>
      </c>
      <c r="B78" s="1" t="s">
        <v>2014</v>
      </c>
      <c r="C78" s="1">
        <v>2.85</v>
      </c>
      <c r="D78" s="46" t="s">
        <v>142</v>
      </c>
      <c r="E78" s="1">
        <v>4</v>
      </c>
      <c r="F78" s="33">
        <f t="shared" si="11"/>
        <v>14.712491260076801</v>
      </c>
      <c r="G78" s="47">
        <f t="shared" si="9"/>
        <v>5.0875794777345575</v>
      </c>
      <c r="H78" s="47">
        <f t="shared" si="10"/>
        <v>5.565735443687054</v>
      </c>
      <c r="I78" s="33">
        <f t="shared" si="3"/>
        <v>1.06326379862047</v>
      </c>
      <c r="J78" s="33">
        <f t="shared" si="4"/>
        <v>7.928720994035665</v>
      </c>
      <c r="K78" s="5">
        <f t="shared" si="5"/>
        <v>34.36</v>
      </c>
    </row>
    <row r="79" spans="1:11" ht="15">
      <c r="A79" s="2" t="s">
        <v>2015</v>
      </c>
      <c r="B79" s="7" t="s">
        <v>2016</v>
      </c>
      <c r="C79" s="1"/>
      <c r="D79" s="46"/>
      <c r="E79" s="1"/>
      <c r="F79" s="33">
        <f t="shared" si="11"/>
        <v>0</v>
      </c>
      <c r="G79" s="1"/>
      <c r="H79" s="1"/>
      <c r="I79" s="33">
        <f t="shared" si="3"/>
        <v>0</v>
      </c>
      <c r="J79" s="33">
        <f t="shared" si="4"/>
        <v>0</v>
      </c>
      <c r="K79" s="5">
        <f t="shared" si="5"/>
        <v>0</v>
      </c>
    </row>
    <row r="80" spans="1:11" ht="15">
      <c r="A80" s="2" t="s">
        <v>2017</v>
      </c>
      <c r="B80" s="1">
        <v>49.1</v>
      </c>
      <c r="C80" s="1">
        <v>0.29</v>
      </c>
      <c r="D80" s="66" t="s">
        <v>153</v>
      </c>
      <c r="E80" s="1">
        <v>4</v>
      </c>
      <c r="F80" s="33">
        <f t="shared" si="11"/>
        <v>1.4970605141832534</v>
      </c>
      <c r="G80" s="47">
        <f aca="true" t="shared" si="12" ref="G80:G88">F80*$C$18</f>
        <v>0.517683525804569</v>
      </c>
      <c r="H80" s="47">
        <f aca="true" t="shared" si="13" ref="H80:H88">F80*$C$19</f>
        <v>0.5663379925155247</v>
      </c>
      <c r="I80" s="33">
        <f t="shared" si="3"/>
        <v>0.10819175494734605</v>
      </c>
      <c r="J80" s="33">
        <f t="shared" si="4"/>
        <v>0.8067821362352079</v>
      </c>
      <c r="K80" s="5">
        <f t="shared" si="5"/>
        <v>3.5</v>
      </c>
    </row>
    <row r="81" spans="1:11" ht="15">
      <c r="A81" s="2" t="s">
        <v>2018</v>
      </c>
      <c r="B81" s="1">
        <v>49.2</v>
      </c>
      <c r="C81" s="1">
        <v>0.12</v>
      </c>
      <c r="D81" s="66" t="s">
        <v>153</v>
      </c>
      <c r="E81" s="1">
        <v>4</v>
      </c>
      <c r="F81" s="33">
        <f t="shared" si="11"/>
        <v>0.6194733162137601</v>
      </c>
      <c r="G81" s="47">
        <f t="shared" si="12"/>
        <v>0.21421387274671824</v>
      </c>
      <c r="H81" s="47">
        <f t="shared" si="13"/>
        <v>0.23434675552366546</v>
      </c>
      <c r="I81" s="33">
        <f t="shared" si="3"/>
        <v>0.04476900204717769</v>
      </c>
      <c r="J81" s="33">
        <f t="shared" si="4"/>
        <v>0.33384088395939643</v>
      </c>
      <c r="K81" s="5">
        <f t="shared" si="5"/>
        <v>1.45</v>
      </c>
    </row>
    <row r="82" spans="1:11" ht="15">
      <c r="A82" s="2" t="s">
        <v>2019</v>
      </c>
      <c r="B82" s="1" t="s">
        <v>2020</v>
      </c>
      <c r="C82" s="1">
        <v>0.03</v>
      </c>
      <c r="D82" s="66" t="s">
        <v>153</v>
      </c>
      <c r="E82" s="1">
        <v>3</v>
      </c>
      <c r="F82" s="33">
        <f>(($C$6*$D$10*$C$8/$C$7*C82)*(1+$C$11+$C$12))*(1+$C$13+$D$15+$C$16)*(1+$C$17)+($C$6*$C$21/$C$7*C82)</f>
        <v>0.13027148479520004</v>
      </c>
      <c r="G82" s="47">
        <f t="shared" si="12"/>
        <v>0.04504787944218017</v>
      </c>
      <c r="H82" s="47">
        <f t="shared" si="13"/>
        <v>0.04928170269802418</v>
      </c>
      <c r="I82" s="33">
        <f t="shared" si="3"/>
        <v>0.009414649859547316</v>
      </c>
      <c r="J82" s="33">
        <f t="shared" si="4"/>
        <v>0.07020471503848551</v>
      </c>
      <c r="K82" s="5">
        <f t="shared" si="5"/>
        <v>0.3</v>
      </c>
    </row>
    <row r="83" spans="1:11" ht="30">
      <c r="A83" s="2" t="s">
        <v>2021</v>
      </c>
      <c r="B83" s="1" t="s">
        <v>2022</v>
      </c>
      <c r="C83" s="1">
        <v>0.16</v>
      </c>
      <c r="D83" s="1" t="s">
        <v>153</v>
      </c>
      <c r="E83" s="1">
        <v>3</v>
      </c>
      <c r="F83" s="33">
        <f>(($C$6*$D$10*$C$8/$C$7*C83)*(1+$C$11+$C$12))*(1+$C$13+$D$15+$C$16)*(1+$C$17)+($C$6*$C$21/$C$7*C83)</f>
        <v>0.6947812522410668</v>
      </c>
      <c r="G83" s="47">
        <f t="shared" si="12"/>
        <v>0.2402553570249609</v>
      </c>
      <c r="H83" s="47">
        <f t="shared" si="13"/>
        <v>0.2628357477227956</v>
      </c>
      <c r="I83" s="33">
        <f t="shared" si="3"/>
        <v>0.050211465917585685</v>
      </c>
      <c r="J83" s="33">
        <f t="shared" si="4"/>
        <v>0.37442514687192263</v>
      </c>
      <c r="K83" s="5">
        <f t="shared" si="5"/>
        <v>1.62</v>
      </c>
    </row>
    <row r="84" spans="1:11" ht="30">
      <c r="A84" s="2" t="s">
        <v>2023</v>
      </c>
      <c r="B84" s="1" t="s">
        <v>2024</v>
      </c>
      <c r="C84" s="1">
        <v>1.16</v>
      </c>
      <c r="D84" s="1" t="s">
        <v>78</v>
      </c>
      <c r="E84" s="1">
        <v>4</v>
      </c>
      <c r="F84" s="33">
        <f>(($C$6*$E$10*$C$8/$C$7*C84)*(1+$C$11+$C$12))*(1+$C$13+$E$15+$C$16)*(1+$C$17)+($C$6*$C$21/$C$7*C84)</f>
        <v>5.9882420567330135</v>
      </c>
      <c r="G84" s="47">
        <f t="shared" si="12"/>
        <v>2.070734103218276</v>
      </c>
      <c r="H84" s="47">
        <f t="shared" si="13"/>
        <v>2.265351970062099</v>
      </c>
      <c r="I84" s="33">
        <f t="shared" si="3"/>
        <v>0.4327670197893842</v>
      </c>
      <c r="J84" s="33">
        <f t="shared" si="4"/>
        <v>3.2271285449408316</v>
      </c>
      <c r="K84" s="5">
        <f t="shared" si="5"/>
        <v>13.98</v>
      </c>
    </row>
    <row r="85" spans="1:11" ht="15">
      <c r="A85" s="2" t="s">
        <v>2025</v>
      </c>
      <c r="B85" s="1" t="s">
        <v>2026</v>
      </c>
      <c r="C85" s="1">
        <v>0.04</v>
      </c>
      <c r="D85" s="1" t="s">
        <v>78</v>
      </c>
      <c r="E85" s="1">
        <v>3</v>
      </c>
      <c r="F85" s="33">
        <f>(($C$6*$D$10*$C$8/$C$7*C85)*(1+$C$11+$C$12))*(1+$C$13+$D$15+$C$16)*(1+$C$17)+($C$6*$C$21/$C$7*C85)</f>
        <v>0.1736953130602667</v>
      </c>
      <c r="G85" s="47">
        <f t="shared" si="12"/>
        <v>0.060063839256240224</v>
      </c>
      <c r="H85" s="47">
        <f t="shared" si="13"/>
        <v>0.0657089369306989</v>
      </c>
      <c r="I85" s="33">
        <f t="shared" si="3"/>
        <v>0.012552866479396421</v>
      </c>
      <c r="J85" s="33">
        <f t="shared" si="4"/>
        <v>0.09360628671798066</v>
      </c>
      <c r="K85" s="5">
        <f t="shared" si="5"/>
        <v>0.41</v>
      </c>
    </row>
    <row r="86" spans="1:11" ht="15">
      <c r="A86" s="2" t="s">
        <v>2027</v>
      </c>
      <c r="B86" s="1" t="s">
        <v>2028</v>
      </c>
      <c r="C86" s="1">
        <v>0.25</v>
      </c>
      <c r="D86" s="1" t="s">
        <v>153</v>
      </c>
      <c r="E86" s="1">
        <v>4</v>
      </c>
      <c r="F86" s="33">
        <f>(($C$6*$E$10*$C$8/$C$7*C86)*(1+$C$11+$C$12))*(1+$C$13+$E$15+$C$16)*(1+$C$17)+($C$6*$C$21/$C$7*C86)</f>
        <v>1.2905694087786665</v>
      </c>
      <c r="G86" s="47">
        <f t="shared" si="12"/>
        <v>0.4462789015556629</v>
      </c>
      <c r="H86" s="47">
        <f t="shared" si="13"/>
        <v>0.4882224073409696</v>
      </c>
      <c r="I86" s="33">
        <f t="shared" si="3"/>
        <v>0.09326875426495349</v>
      </c>
      <c r="J86" s="33">
        <f t="shared" si="4"/>
        <v>0.6955018415820757</v>
      </c>
      <c r="K86" s="5">
        <f t="shared" si="5"/>
        <v>3.01</v>
      </c>
    </row>
    <row r="87" spans="1:11" ht="15">
      <c r="A87" s="2" t="s">
        <v>2029</v>
      </c>
      <c r="B87" s="1" t="s">
        <v>2030</v>
      </c>
      <c r="C87" s="1">
        <v>0.19</v>
      </c>
      <c r="D87" s="1" t="s">
        <v>78</v>
      </c>
      <c r="E87" s="1">
        <v>3</v>
      </c>
      <c r="F87" s="33">
        <f>(($C$6*$D$10*$C$8/$C$7*C87)*(1+$C$11+$C$12))*(1+$C$13+$D$15+$C$16)*(1+$C$17)+($C$6*$C$21/$C$7*C87)</f>
        <v>0.8250527370362668</v>
      </c>
      <c r="G87" s="47">
        <f t="shared" si="12"/>
        <v>0.28530323646714106</v>
      </c>
      <c r="H87" s="47">
        <f t="shared" si="13"/>
        <v>0.31211745042081973</v>
      </c>
      <c r="I87" s="33">
        <f t="shared" si="3"/>
        <v>0.059626115777133</v>
      </c>
      <c r="J87" s="33">
        <f t="shared" si="4"/>
        <v>0.44462986191040815</v>
      </c>
      <c r="K87" s="5">
        <f t="shared" si="5"/>
        <v>1.93</v>
      </c>
    </row>
    <row r="88" spans="1:11" ht="16.5" customHeight="1">
      <c r="A88" s="2" t="s">
        <v>2032</v>
      </c>
      <c r="B88" s="1" t="s">
        <v>2031</v>
      </c>
      <c r="C88" s="1">
        <v>0.01</v>
      </c>
      <c r="D88" s="1" t="s">
        <v>78</v>
      </c>
      <c r="E88" s="1">
        <v>2</v>
      </c>
      <c r="F88" s="33">
        <f>(($C$6*$C$10*$C$8/$C$7*C88)*(1+$C$11+$C$12))*(1+$C$13+$C$15+$C$16)*(1+$C$17)+($C$6*$C$21/$C$7*C88)</f>
        <v>0.03327479142250667</v>
      </c>
      <c r="G88" s="47">
        <f t="shared" si="12"/>
        <v>0.011506422873902805</v>
      </c>
      <c r="H88" s="47">
        <f t="shared" si="13"/>
        <v>0.012587853595134273</v>
      </c>
      <c r="I88" s="33">
        <f t="shared" si="3"/>
        <v>0.0024047512077171886</v>
      </c>
      <c r="J88" s="33">
        <f t="shared" si="4"/>
        <v>0.01793214572977828</v>
      </c>
      <c r="K88" s="5">
        <f t="shared" si="5"/>
        <v>0.08</v>
      </c>
    </row>
    <row r="89" spans="1:11" ht="15">
      <c r="A89" s="2" t="s">
        <v>2033</v>
      </c>
      <c r="B89" s="1" t="s">
        <v>2034</v>
      </c>
      <c r="C89" s="66"/>
      <c r="D89" s="1"/>
      <c r="E89" s="1"/>
      <c r="F89" s="1"/>
      <c r="G89" s="1"/>
      <c r="H89" s="1"/>
      <c r="I89" s="33"/>
      <c r="J89" s="33"/>
      <c r="K89" s="5"/>
    </row>
    <row r="90" spans="1:11" ht="15">
      <c r="A90" s="2" t="s">
        <v>2035</v>
      </c>
      <c r="B90" s="1">
        <v>57.1</v>
      </c>
      <c r="C90" s="1">
        <v>2.24</v>
      </c>
      <c r="D90" s="1" t="s">
        <v>1998</v>
      </c>
      <c r="E90" s="1">
        <v>4</v>
      </c>
      <c r="F90" s="33">
        <f>(($C$6*$E$10*$C$8/$C$7*C90)*(1+$C$11+$C$12))*(1+$C$13+$E$15+$C$16)*(1+$C$17)+($C$6*$C$21/$C$7*C90)</f>
        <v>11.563501902656855</v>
      </c>
      <c r="G90" s="47">
        <f>F90*$C$18</f>
        <v>3.99865895793874</v>
      </c>
      <c r="H90" s="47">
        <f>F90*$C$19</f>
        <v>4.374472769775088</v>
      </c>
      <c r="I90" s="33">
        <f aca="true" t="shared" si="14" ref="I90:I125">(F90+G90)*C$22</f>
        <v>0.8356880382139834</v>
      </c>
      <c r="J90" s="33">
        <f aca="true" t="shared" si="15" ref="J90:J125">(F90+G90+H90+I90)*$C$20</f>
        <v>6.2316965005754</v>
      </c>
      <c r="K90" s="5">
        <f aca="true" t="shared" si="16" ref="K90:K125">ROUND((F90+G90+H90+I90+J90),2)</f>
        <v>27</v>
      </c>
    </row>
    <row r="91" spans="1:11" ht="15">
      <c r="A91" s="2" t="s">
        <v>2036</v>
      </c>
      <c r="B91" s="1">
        <v>57.2</v>
      </c>
      <c r="C91" s="1">
        <v>4.55</v>
      </c>
      <c r="D91" s="1" t="s">
        <v>1998</v>
      </c>
      <c r="E91" s="1">
        <v>4</v>
      </c>
      <c r="F91" s="33">
        <f>(($C$6*$E$10*$C$8/$C$7*C91)*(1+$C$11+$C$12))*(1+$C$13+$E$15+$C$16)*(1+$C$17)+($C$6*$C$21/$C$7*C91)</f>
        <v>23.488363239771733</v>
      </c>
      <c r="G91" s="47">
        <f>F91*$C$18</f>
        <v>8.122276008313065</v>
      </c>
      <c r="H91" s="47">
        <f>F91*$C$19</f>
        <v>8.885647813605647</v>
      </c>
      <c r="I91" s="33">
        <f t="shared" si="14"/>
        <v>1.6974913276221535</v>
      </c>
      <c r="J91" s="33">
        <f t="shared" si="15"/>
        <v>12.658133516793779</v>
      </c>
      <c r="K91" s="5">
        <f t="shared" si="16"/>
        <v>54.85</v>
      </c>
    </row>
    <row r="92" spans="1:11" ht="30">
      <c r="A92" s="2" t="s">
        <v>2037</v>
      </c>
      <c r="B92" s="7" t="s">
        <v>2038</v>
      </c>
      <c r="C92" s="1">
        <v>1.27</v>
      </c>
      <c r="D92" s="1" t="s">
        <v>78</v>
      </c>
      <c r="E92" s="1">
        <v>4</v>
      </c>
      <c r="F92" s="33">
        <f>(($C$6*$E$10*$C$8/$C$7*C92)*(1+$C$11+$C$12))*(1+$C$13+$E$15+$C$16)*(1+$C$17)+($C$6*$C$21/$C$7*C92)</f>
        <v>6.556092596595628</v>
      </c>
      <c r="G92" s="47">
        <f>F92*$C$18</f>
        <v>2.267096819902768</v>
      </c>
      <c r="H92" s="47">
        <f>F92*$C$19</f>
        <v>2.480169829292126</v>
      </c>
      <c r="I92" s="33">
        <f t="shared" si="14"/>
        <v>0.47380527166596387</v>
      </c>
      <c r="J92" s="33">
        <f t="shared" si="15"/>
        <v>3.5331493552369455</v>
      </c>
      <c r="K92" s="5">
        <f t="shared" si="16"/>
        <v>15.31</v>
      </c>
    </row>
    <row r="93" spans="1:11" ht="15">
      <c r="A93" s="2" t="s">
        <v>2039</v>
      </c>
      <c r="B93" s="1" t="s">
        <v>2040</v>
      </c>
      <c r="C93" s="1">
        <v>0.07</v>
      </c>
      <c r="D93" s="1" t="s">
        <v>78</v>
      </c>
      <c r="E93" s="1">
        <v>3</v>
      </c>
      <c r="F93" s="33">
        <f>(($C$6*$D$10*$C$8/$C$7*C93)*(1+$C$11+$C$12))*(1+$C$13+$D$15+$C$16)*(1+$C$17)+($C$6*$C$21/$C$7*C93)</f>
        <v>0.3039667978554667</v>
      </c>
      <c r="G93" s="47">
        <f>F93*$C$18</f>
        <v>0.10511171869842038</v>
      </c>
      <c r="H93" s="47">
        <f>F93*$C$19</f>
        <v>0.11499063962872307</v>
      </c>
      <c r="I93" s="33">
        <f t="shared" si="14"/>
        <v>0.021967516338943737</v>
      </c>
      <c r="J93" s="33">
        <f t="shared" si="15"/>
        <v>0.16381100175646618</v>
      </c>
      <c r="K93" s="5">
        <f t="shared" si="16"/>
        <v>0.71</v>
      </c>
    </row>
    <row r="94" spans="1:11" ht="30">
      <c r="A94" s="2" t="s">
        <v>2041</v>
      </c>
      <c r="B94" s="1" t="s">
        <v>2042</v>
      </c>
      <c r="C94" s="1"/>
      <c r="D94" s="1"/>
      <c r="E94" s="1"/>
      <c r="F94" s="1"/>
      <c r="G94" s="1"/>
      <c r="H94" s="1"/>
      <c r="I94" s="33"/>
      <c r="J94" s="33"/>
      <c r="K94" s="5"/>
    </row>
    <row r="95" spans="1:11" ht="15">
      <c r="A95" s="2" t="s">
        <v>2043</v>
      </c>
      <c r="B95" s="1">
        <v>60.1</v>
      </c>
      <c r="C95" s="1">
        <v>1.12</v>
      </c>
      <c r="D95" s="1" t="s">
        <v>2044</v>
      </c>
      <c r="E95" s="1">
        <v>4</v>
      </c>
      <c r="F95" s="33">
        <f>(($C$6*$E$10*$C$8/$C$7*C95)*(1+$C$11+$C$12))*(1+$C$13+$E$15+$C$16)*(1+$C$17)+($C$6*$C$21/$C$7*C95)</f>
        <v>5.781750951328427</v>
      </c>
      <c r="G95" s="47">
        <f>F95*$C$18</f>
        <v>1.99932947896937</v>
      </c>
      <c r="H95" s="47">
        <f>F95*$C$19</f>
        <v>2.187236384887544</v>
      </c>
      <c r="I95" s="33">
        <f t="shared" si="14"/>
        <v>0.4178440191069917</v>
      </c>
      <c r="J95" s="33">
        <f t="shared" si="15"/>
        <v>3.1158482502877</v>
      </c>
      <c r="K95" s="5">
        <f t="shared" si="16"/>
        <v>13.5</v>
      </c>
    </row>
    <row r="96" spans="1:11" ht="15">
      <c r="A96" s="2" t="s">
        <v>2045</v>
      </c>
      <c r="B96" s="1">
        <v>60.2</v>
      </c>
      <c r="C96" s="1">
        <v>1.1</v>
      </c>
      <c r="D96" s="1" t="s">
        <v>2044</v>
      </c>
      <c r="E96" s="1">
        <v>4</v>
      </c>
      <c r="F96" s="33">
        <f>(($C$6*$E$10*$C$8/$C$7*C96)*(1+$C$11+$C$12))*(1+$C$13+$E$15+$C$16)*(1+$C$17)+($C$6*$C$21/$C$7*C96)</f>
        <v>5.678505398626135</v>
      </c>
      <c r="G96" s="47">
        <f>F96*$C$18</f>
        <v>1.9636271668449174</v>
      </c>
      <c r="H96" s="47">
        <f>F96*$C$19</f>
        <v>2.148178592300267</v>
      </c>
      <c r="I96" s="33">
        <f t="shared" si="14"/>
        <v>0.4103825187657955</v>
      </c>
      <c r="J96" s="33">
        <f t="shared" si="15"/>
        <v>3.0602081029611345</v>
      </c>
      <c r="K96" s="5">
        <f t="shared" si="16"/>
        <v>13.26</v>
      </c>
    </row>
    <row r="97" spans="1:11" ht="45">
      <c r="A97" s="2" t="s">
        <v>2046</v>
      </c>
      <c r="B97" s="7" t="s">
        <v>2047</v>
      </c>
      <c r="C97" s="1">
        <v>1.54</v>
      </c>
      <c r="D97" s="1" t="s">
        <v>2044</v>
      </c>
      <c r="E97" s="1">
        <v>4</v>
      </c>
      <c r="F97" s="33">
        <f>(($C$6*$E$10*$C$8/$C$7*C97)*(1+$C$11+$C$12))*(1+$C$13+$E$15+$C$16)*(1+$C$17)+($C$6*$C$21/$C$7*C97)</f>
        <v>7.949907558076587</v>
      </c>
      <c r="G97" s="47">
        <f>F97*$C$18</f>
        <v>2.749078033582884</v>
      </c>
      <c r="H97" s="47">
        <f>F97*$C$19</f>
        <v>3.007450029220373</v>
      </c>
      <c r="I97" s="33">
        <f t="shared" si="14"/>
        <v>0.5745355262721136</v>
      </c>
      <c r="J97" s="33">
        <f t="shared" si="15"/>
        <v>4.284291344145587</v>
      </c>
      <c r="K97" s="5">
        <f t="shared" si="16"/>
        <v>18.57</v>
      </c>
    </row>
    <row r="98" spans="1:11" ht="30">
      <c r="A98" s="2" t="s">
        <v>2048</v>
      </c>
      <c r="B98" s="1" t="s">
        <v>2049</v>
      </c>
      <c r="C98" s="1"/>
      <c r="D98" s="1"/>
      <c r="E98" s="1"/>
      <c r="F98" s="1"/>
      <c r="G98" s="1"/>
      <c r="H98" s="1"/>
      <c r="I98" s="33">
        <f t="shared" si="14"/>
        <v>0</v>
      </c>
      <c r="J98" s="33">
        <f t="shared" si="15"/>
        <v>0</v>
      </c>
      <c r="K98" s="5">
        <f t="shared" si="16"/>
        <v>0</v>
      </c>
    </row>
    <row r="99" spans="1:11" ht="15">
      <c r="A99" s="2" t="s">
        <v>2050</v>
      </c>
      <c r="B99" s="1">
        <v>62.1</v>
      </c>
      <c r="C99" s="1">
        <v>0.68</v>
      </c>
      <c r="D99" s="46" t="s">
        <v>206</v>
      </c>
      <c r="E99" s="1">
        <v>4</v>
      </c>
      <c r="F99" s="33">
        <f aca="true" t="shared" si="17" ref="F99:F105">(($C$6*$E$10*$C$8/$C$7*C99)*(1+$C$11+$C$12))*(1+$C$13+$E$15+$C$16)*(1+$C$17)+($C$6*$C$21/$C$7*C99)</f>
        <v>3.5103487918779743</v>
      </c>
      <c r="G99" s="47">
        <f aca="true" t="shared" si="18" ref="G99:G125">F99*$C$18</f>
        <v>1.2138786122314036</v>
      </c>
      <c r="H99" s="47">
        <f aca="true" t="shared" si="19" ref="H99:H125">F99*$C$19</f>
        <v>1.3279649479674378</v>
      </c>
      <c r="I99" s="33">
        <f t="shared" si="14"/>
        <v>0.2536910116006736</v>
      </c>
      <c r="J99" s="33">
        <f t="shared" si="15"/>
        <v>1.8917650091032465</v>
      </c>
      <c r="K99" s="5">
        <f t="shared" si="16"/>
        <v>8.2</v>
      </c>
    </row>
    <row r="100" spans="1:11" ht="15">
      <c r="A100" s="2" t="s">
        <v>2051</v>
      </c>
      <c r="B100" s="1">
        <v>62.2</v>
      </c>
      <c r="C100" s="1">
        <v>0.573</v>
      </c>
      <c r="D100" s="46" t="s">
        <v>206</v>
      </c>
      <c r="E100" s="1">
        <v>4</v>
      </c>
      <c r="F100" s="33">
        <f t="shared" si="17"/>
        <v>2.957985084920704</v>
      </c>
      <c r="G100" s="47">
        <f t="shared" si="18"/>
        <v>1.0228712423655795</v>
      </c>
      <c r="H100" s="47">
        <f t="shared" si="19"/>
        <v>1.1190057576255024</v>
      </c>
      <c r="I100" s="33">
        <f t="shared" si="14"/>
        <v>0.21377198477527343</v>
      </c>
      <c r="J100" s="33">
        <f t="shared" si="15"/>
        <v>1.5940902209061176</v>
      </c>
      <c r="K100" s="5">
        <f t="shared" si="16"/>
        <v>6.91</v>
      </c>
    </row>
    <row r="101" spans="1:11" ht="15">
      <c r="A101" s="2" t="s">
        <v>2052</v>
      </c>
      <c r="B101" s="1" t="s">
        <v>2053</v>
      </c>
      <c r="C101" s="1">
        <v>0.53</v>
      </c>
      <c r="D101" s="46" t="s">
        <v>206</v>
      </c>
      <c r="E101" s="1">
        <v>4</v>
      </c>
      <c r="F101" s="33">
        <f t="shared" si="17"/>
        <v>2.7360071466107736</v>
      </c>
      <c r="G101" s="47">
        <f t="shared" si="18"/>
        <v>0.9461112712980055</v>
      </c>
      <c r="H101" s="47">
        <f t="shared" si="19"/>
        <v>1.0350315035628557</v>
      </c>
      <c r="I101" s="33">
        <f t="shared" si="14"/>
        <v>0.19772975904170143</v>
      </c>
      <c r="J101" s="33">
        <f t="shared" si="15"/>
        <v>1.4744639041540009</v>
      </c>
      <c r="K101" s="5">
        <f t="shared" si="16"/>
        <v>6.39</v>
      </c>
    </row>
    <row r="102" spans="1:11" ht="15">
      <c r="A102" s="2" t="s">
        <v>2054</v>
      </c>
      <c r="B102" s="1" t="s">
        <v>2055</v>
      </c>
      <c r="C102" s="1">
        <v>0.7</v>
      </c>
      <c r="D102" s="46" t="s">
        <v>2056</v>
      </c>
      <c r="E102" s="1">
        <v>4</v>
      </c>
      <c r="F102" s="33">
        <f t="shared" si="17"/>
        <v>3.613594344580267</v>
      </c>
      <c r="G102" s="47">
        <f t="shared" si="18"/>
        <v>1.2495809243558562</v>
      </c>
      <c r="H102" s="47">
        <f t="shared" si="19"/>
        <v>1.367022740554715</v>
      </c>
      <c r="I102" s="33">
        <f t="shared" si="14"/>
        <v>0.2611525119418698</v>
      </c>
      <c r="J102" s="33">
        <f t="shared" si="15"/>
        <v>1.947405156429812</v>
      </c>
      <c r="K102" s="5">
        <f t="shared" si="16"/>
        <v>8.44</v>
      </c>
    </row>
    <row r="103" spans="1:11" ht="15">
      <c r="A103" s="2" t="s">
        <v>2059</v>
      </c>
      <c r="B103" s="1" t="s">
        <v>2057</v>
      </c>
      <c r="C103" s="1">
        <v>0.46</v>
      </c>
      <c r="D103" s="46" t="s">
        <v>2058</v>
      </c>
      <c r="E103" s="1">
        <v>4</v>
      </c>
      <c r="F103" s="33">
        <f t="shared" si="17"/>
        <v>2.374647712152747</v>
      </c>
      <c r="G103" s="47">
        <f t="shared" si="18"/>
        <v>0.8211531788624199</v>
      </c>
      <c r="H103" s="47">
        <f t="shared" si="19"/>
        <v>0.8983292295073843</v>
      </c>
      <c r="I103" s="33">
        <f t="shared" si="14"/>
        <v>0.17161450784751445</v>
      </c>
      <c r="J103" s="33">
        <f t="shared" si="15"/>
        <v>1.2797233885110195</v>
      </c>
      <c r="K103" s="5">
        <f t="shared" si="16"/>
        <v>5.55</v>
      </c>
    </row>
    <row r="104" spans="1:11" ht="17.25" customHeight="1">
      <c r="A104" s="2" t="s">
        <v>2060</v>
      </c>
      <c r="B104" s="1" t="s">
        <v>2061</v>
      </c>
      <c r="C104" s="1">
        <v>0.87</v>
      </c>
      <c r="D104" s="46" t="s">
        <v>2062</v>
      </c>
      <c r="E104" s="1">
        <v>4</v>
      </c>
      <c r="F104" s="33">
        <f t="shared" si="17"/>
        <v>4.49118154254976</v>
      </c>
      <c r="G104" s="47">
        <f t="shared" si="18"/>
        <v>1.553050577413707</v>
      </c>
      <c r="H104" s="47">
        <f t="shared" si="19"/>
        <v>1.6990139775465742</v>
      </c>
      <c r="I104" s="33">
        <f t="shared" si="14"/>
        <v>0.32457526484203814</v>
      </c>
      <c r="J104" s="33">
        <f t="shared" si="15"/>
        <v>2.420346408705624</v>
      </c>
      <c r="K104" s="5">
        <f t="shared" si="16"/>
        <v>10.49</v>
      </c>
    </row>
    <row r="105" spans="1:11" ht="15">
      <c r="A105" s="2" t="s">
        <v>2063</v>
      </c>
      <c r="B105" s="1" t="s">
        <v>2064</v>
      </c>
      <c r="C105" s="1">
        <v>0.8</v>
      </c>
      <c r="D105" s="46" t="s">
        <v>2065</v>
      </c>
      <c r="E105" s="1">
        <v>4</v>
      </c>
      <c r="F105" s="33">
        <f t="shared" si="17"/>
        <v>4.129822108091735</v>
      </c>
      <c r="G105" s="47">
        <f t="shared" si="18"/>
        <v>1.4280924849781218</v>
      </c>
      <c r="H105" s="47">
        <f t="shared" si="19"/>
        <v>1.5623117034911034</v>
      </c>
      <c r="I105" s="33">
        <f t="shared" si="14"/>
        <v>0.2984600136478513</v>
      </c>
      <c r="J105" s="33">
        <f t="shared" si="15"/>
        <v>2.2256058930626432</v>
      </c>
      <c r="K105" s="5">
        <f t="shared" si="16"/>
        <v>9.64</v>
      </c>
    </row>
    <row r="106" spans="1:11" ht="15">
      <c r="A106" s="2" t="s">
        <v>2066</v>
      </c>
      <c r="B106" s="7" t="s">
        <v>2067</v>
      </c>
      <c r="C106" s="1">
        <v>0.26</v>
      </c>
      <c r="D106" s="46" t="s">
        <v>2068</v>
      </c>
      <c r="E106" s="1">
        <v>3</v>
      </c>
      <c r="F106" s="33">
        <f>(($C$6*$D$10*$C$8/$C$7*C106)*(1+$C$11+$C$12))*(1+$C$13+$D$15+$C$16)*(1+$C$17)+($C$6*$C$21/$C$7*C106)</f>
        <v>1.1290195348917336</v>
      </c>
      <c r="G106" s="47">
        <f t="shared" si="18"/>
        <v>0.39041495516556146</v>
      </c>
      <c r="H106" s="47">
        <f t="shared" si="19"/>
        <v>0.4271080900495428</v>
      </c>
      <c r="I106" s="33">
        <f t="shared" si="14"/>
        <v>0.08159363211607674</v>
      </c>
      <c r="J106" s="33">
        <f t="shared" si="15"/>
        <v>0.6084408636668744</v>
      </c>
      <c r="K106" s="5">
        <f t="shared" si="16"/>
        <v>2.64</v>
      </c>
    </row>
    <row r="107" spans="1:11" ht="15">
      <c r="A107" s="2" t="s">
        <v>2069</v>
      </c>
      <c r="B107" s="1" t="s">
        <v>2070</v>
      </c>
      <c r="C107" s="1">
        <v>0.37</v>
      </c>
      <c r="D107" s="1" t="s">
        <v>2071</v>
      </c>
      <c r="E107" s="1">
        <v>4</v>
      </c>
      <c r="F107" s="33">
        <f>(($C$6*$E$10*$C$8/$C$7*C107)*(1+$C$11+$C$12))*(1+$C$13+$E$15+$C$16)*(1+$C$17)+($C$6*$C$21/$C$7*C107)</f>
        <v>1.9100427249924268</v>
      </c>
      <c r="G107" s="47">
        <f t="shared" si="18"/>
        <v>0.6604927743023812</v>
      </c>
      <c r="H107" s="47">
        <f t="shared" si="19"/>
        <v>0.7225691628646351</v>
      </c>
      <c r="I107" s="33">
        <f t="shared" si="14"/>
        <v>0.13803775631213117</v>
      </c>
      <c r="J107" s="33">
        <f t="shared" si="15"/>
        <v>1.0293427255414722</v>
      </c>
      <c r="K107" s="5">
        <f t="shared" si="16"/>
        <v>4.46</v>
      </c>
    </row>
    <row r="108" spans="1:11" ht="15">
      <c r="A108" s="1" t="s">
        <v>2072</v>
      </c>
      <c r="B108" s="1" t="s">
        <v>2073</v>
      </c>
      <c r="C108" s="1">
        <v>0.1</v>
      </c>
      <c r="D108" s="1" t="s">
        <v>2074</v>
      </c>
      <c r="E108" s="1">
        <v>4</v>
      </c>
      <c r="F108" s="33">
        <f>(($C$6*$E$10*$C$8/$C$7*C108)*(1+$C$11+$C$12))*(1+$C$13+$E$15+$C$16)*(1+$C$17)+($C$6*$C$21/$C$7*C108)</f>
        <v>0.5162277635114668</v>
      </c>
      <c r="G108" s="47">
        <f t="shared" si="18"/>
        <v>0.17851156062226523</v>
      </c>
      <c r="H108" s="47">
        <f t="shared" si="19"/>
        <v>0.19528896293638792</v>
      </c>
      <c r="I108" s="33">
        <f t="shared" si="14"/>
        <v>0.03730750170598141</v>
      </c>
      <c r="J108" s="33">
        <f t="shared" si="15"/>
        <v>0.2782007366328304</v>
      </c>
      <c r="K108" s="5">
        <f t="shared" si="16"/>
        <v>1.21</v>
      </c>
    </row>
    <row r="109" spans="1:11" ht="15">
      <c r="A109" s="1" t="s">
        <v>2075</v>
      </c>
      <c r="B109" s="7" t="s">
        <v>2077</v>
      </c>
      <c r="C109" s="1">
        <v>0.25</v>
      </c>
      <c r="D109" s="1" t="s">
        <v>2076</v>
      </c>
      <c r="E109" s="1">
        <v>3</v>
      </c>
      <c r="F109" s="33">
        <f>(($C$6*$D$10*$C$8/$C$7*C109)*(1+$C$11+$C$12))*(1+$C$13+$D$15+$C$16)*(1+$C$17)+($C$6*$C$21/$C$7*C109)</f>
        <v>1.0855957066266668</v>
      </c>
      <c r="G109" s="47">
        <f t="shared" si="18"/>
        <v>0.3753989953515014</v>
      </c>
      <c r="H109" s="47">
        <f t="shared" si="19"/>
        <v>0.4106808558168681</v>
      </c>
      <c r="I109" s="33">
        <f t="shared" si="14"/>
        <v>0.07845541549622763</v>
      </c>
      <c r="J109" s="33">
        <f t="shared" si="15"/>
        <v>0.5850392919873791</v>
      </c>
      <c r="K109" s="5">
        <f t="shared" si="16"/>
        <v>2.54</v>
      </c>
    </row>
    <row r="110" spans="1:11" ht="15">
      <c r="A110" s="1" t="s">
        <v>2078</v>
      </c>
      <c r="B110" s="7" t="s">
        <v>2079</v>
      </c>
      <c r="C110" s="1">
        <v>0.25</v>
      </c>
      <c r="D110" s="1" t="s">
        <v>2080</v>
      </c>
      <c r="E110" s="1">
        <v>4</v>
      </c>
      <c r="F110" s="33">
        <f>(($C$6*$E$10*$C$8/$C$7*C110)*(1+$C$11+$C$12))*(1+$C$13+$E$15+$C$16)*(1+$C$17)+($C$6*$C$21/$C$7*C110)</f>
        <v>1.2905694087786665</v>
      </c>
      <c r="G110" s="47">
        <f t="shared" si="18"/>
        <v>0.4462789015556629</v>
      </c>
      <c r="H110" s="47">
        <f t="shared" si="19"/>
        <v>0.4882224073409696</v>
      </c>
      <c r="I110" s="33">
        <f t="shared" si="14"/>
        <v>0.09326875426495349</v>
      </c>
      <c r="J110" s="33">
        <f t="shared" si="15"/>
        <v>0.6955018415820757</v>
      </c>
      <c r="K110" s="5">
        <f t="shared" si="16"/>
        <v>3.01</v>
      </c>
    </row>
    <row r="111" spans="1:11" ht="15">
      <c r="A111" s="1" t="s">
        <v>2081</v>
      </c>
      <c r="B111" s="7" t="s">
        <v>2082</v>
      </c>
      <c r="C111" s="1">
        <v>0.42</v>
      </c>
      <c r="D111" s="1" t="s">
        <v>2076</v>
      </c>
      <c r="E111" s="1">
        <v>3</v>
      </c>
      <c r="F111" s="33">
        <f>(($C$6*$D$10*$C$8/$C$7*C111)*(1+$C$11+$C$12))*(1+$C$13+$D$15+$C$16)*(1+$C$17)+($C$6*$C$21/$C$7*C111)</f>
        <v>1.8238007871328001</v>
      </c>
      <c r="G111" s="47">
        <f t="shared" si="18"/>
        <v>0.6306703121905223</v>
      </c>
      <c r="H111" s="47">
        <f t="shared" si="19"/>
        <v>0.6899438377723384</v>
      </c>
      <c r="I111" s="33">
        <f t="shared" si="14"/>
        <v>0.13180509803366242</v>
      </c>
      <c r="J111" s="33">
        <f t="shared" si="15"/>
        <v>0.982866010538797</v>
      </c>
      <c r="K111" s="5">
        <f t="shared" si="16"/>
        <v>4.26</v>
      </c>
    </row>
    <row r="112" spans="1:11" ht="28.5" customHeight="1">
      <c r="A112" s="2" t="s">
        <v>2083</v>
      </c>
      <c r="B112" s="7" t="s">
        <v>2084</v>
      </c>
      <c r="C112" s="1">
        <v>0.11</v>
      </c>
      <c r="D112" s="1" t="s">
        <v>2076</v>
      </c>
      <c r="E112" s="1">
        <v>4</v>
      </c>
      <c r="F112" s="33">
        <f>(($C$6*$E$10*$C$8/$C$7*C112)*(1+$C$11+$C$12))*(1+$C$13+$E$15+$C$16)*(1+$C$17)+($C$6*$C$21/$C$7*C112)</f>
        <v>0.5678505398626135</v>
      </c>
      <c r="G112" s="47">
        <f t="shared" si="18"/>
        <v>0.19636271668449173</v>
      </c>
      <c r="H112" s="47">
        <f t="shared" si="19"/>
        <v>0.2148178592300267</v>
      </c>
      <c r="I112" s="33">
        <f t="shared" si="14"/>
        <v>0.04103825187657954</v>
      </c>
      <c r="J112" s="33">
        <f t="shared" si="15"/>
        <v>0.3060208102961134</v>
      </c>
      <c r="K112" s="5">
        <f t="shared" si="16"/>
        <v>1.33</v>
      </c>
    </row>
    <row r="113" spans="1:11" ht="15">
      <c r="A113" s="1" t="s">
        <v>2085</v>
      </c>
      <c r="B113" s="1" t="s">
        <v>2086</v>
      </c>
      <c r="C113" s="1">
        <v>0.5</v>
      </c>
      <c r="D113" s="1" t="s">
        <v>2087</v>
      </c>
      <c r="E113" s="1">
        <v>4</v>
      </c>
      <c r="F113" s="33">
        <f>(($C$6*$E$10*$C$8/$C$7*C113)*(1+$C$11+$C$12))*(1+$C$13+$E$15+$C$16)*(1+$C$17)+($C$6*$C$21/$C$7*C113)</f>
        <v>2.581138817557333</v>
      </c>
      <c r="G113" s="47">
        <f t="shared" si="18"/>
        <v>0.8925578031113258</v>
      </c>
      <c r="H113" s="47">
        <f t="shared" si="19"/>
        <v>0.9764448146819392</v>
      </c>
      <c r="I113" s="33">
        <f t="shared" si="14"/>
        <v>0.18653750852990697</v>
      </c>
      <c r="J113" s="33">
        <f t="shared" si="15"/>
        <v>1.3910036831641515</v>
      </c>
      <c r="K113" s="5">
        <f t="shared" si="16"/>
        <v>6.03</v>
      </c>
    </row>
    <row r="114" spans="1:11" ht="15">
      <c r="A114" s="1" t="s">
        <v>2088</v>
      </c>
      <c r="B114" s="1" t="s">
        <v>2089</v>
      </c>
      <c r="C114" s="1">
        <v>0.39</v>
      </c>
      <c r="D114" s="1" t="s">
        <v>2090</v>
      </c>
      <c r="E114" s="1">
        <v>4</v>
      </c>
      <c r="F114" s="33">
        <f>(($C$6*$E$10*$C$8/$C$7*C114)*(1+$C$11+$C$12))*(1+$C$13+$E$15+$C$16)*(1+$C$17)+($C$6*$C$21/$C$7*C114)</f>
        <v>2.0132882776947203</v>
      </c>
      <c r="G114" s="47">
        <f t="shared" si="18"/>
        <v>0.6961950864268343</v>
      </c>
      <c r="H114" s="47">
        <f t="shared" si="19"/>
        <v>0.7616269554519127</v>
      </c>
      <c r="I114" s="33">
        <f t="shared" si="14"/>
        <v>0.1454992566533275</v>
      </c>
      <c r="J114" s="33">
        <f t="shared" si="15"/>
        <v>1.0849828728680384</v>
      </c>
      <c r="K114" s="5">
        <f t="shared" si="16"/>
        <v>4.7</v>
      </c>
    </row>
    <row r="115" spans="1:11" ht="15">
      <c r="A115" s="1" t="s">
        <v>2091</v>
      </c>
      <c r="B115" s="1" t="s">
        <v>2092</v>
      </c>
      <c r="C115" s="1">
        <v>0.42</v>
      </c>
      <c r="D115" s="1" t="s">
        <v>161</v>
      </c>
      <c r="E115" s="1">
        <v>3</v>
      </c>
      <c r="F115" s="33">
        <f aca="true" t="shared" si="20" ref="F115:F121">(($C$6*$D$10*$C$8/$C$7*C115)*(1+$C$11+$C$12))*(1+$C$13+$D$15+$C$16)*(1+$C$17)+($C$6*$C$21/$C$7*C115)</f>
        <v>1.8238007871328001</v>
      </c>
      <c r="G115" s="47">
        <f t="shared" si="18"/>
        <v>0.6306703121905223</v>
      </c>
      <c r="H115" s="47">
        <f t="shared" si="19"/>
        <v>0.6899438377723384</v>
      </c>
      <c r="I115" s="33">
        <f t="shared" si="14"/>
        <v>0.13180509803366242</v>
      </c>
      <c r="J115" s="33">
        <f t="shared" si="15"/>
        <v>0.982866010538797</v>
      </c>
      <c r="K115" s="5">
        <f t="shared" si="16"/>
        <v>4.26</v>
      </c>
    </row>
    <row r="116" spans="1:11" ht="15">
      <c r="A116" s="1" t="s">
        <v>2093</v>
      </c>
      <c r="B116" s="1" t="s">
        <v>2097</v>
      </c>
      <c r="C116" s="1">
        <v>0.12</v>
      </c>
      <c r="D116" s="1" t="s">
        <v>2094</v>
      </c>
      <c r="E116" s="1">
        <v>3</v>
      </c>
      <c r="F116" s="33">
        <f t="shared" si="20"/>
        <v>0.5210859391808002</v>
      </c>
      <c r="G116" s="47">
        <f t="shared" si="18"/>
        <v>0.1801915177687207</v>
      </c>
      <c r="H116" s="47">
        <f t="shared" si="19"/>
        <v>0.1971268107920967</v>
      </c>
      <c r="I116" s="33">
        <f t="shared" si="14"/>
        <v>0.037658599438189264</v>
      </c>
      <c r="J116" s="33">
        <f t="shared" si="15"/>
        <v>0.28081886015394203</v>
      </c>
      <c r="K116" s="5">
        <f t="shared" si="16"/>
        <v>1.22</v>
      </c>
    </row>
    <row r="117" spans="1:11" ht="15">
      <c r="A117" s="1" t="s">
        <v>2095</v>
      </c>
      <c r="B117" s="1" t="s">
        <v>2098</v>
      </c>
      <c r="C117" s="1">
        <v>0.17</v>
      </c>
      <c r="D117" s="1" t="s">
        <v>2094</v>
      </c>
      <c r="E117" s="1">
        <v>3</v>
      </c>
      <c r="F117" s="33">
        <f t="shared" si="20"/>
        <v>0.7382050805061335</v>
      </c>
      <c r="G117" s="47">
        <f t="shared" si="18"/>
        <v>0.255271316839021</v>
      </c>
      <c r="H117" s="47">
        <f t="shared" si="19"/>
        <v>0.27926298195547034</v>
      </c>
      <c r="I117" s="33">
        <f t="shared" si="14"/>
        <v>0.0533496825374348</v>
      </c>
      <c r="J117" s="33">
        <f t="shared" si="15"/>
        <v>0.39782671855141793</v>
      </c>
      <c r="K117" s="5">
        <f t="shared" si="16"/>
        <v>1.72</v>
      </c>
    </row>
    <row r="118" spans="1:11" ht="15">
      <c r="A118" s="1" t="s">
        <v>2096</v>
      </c>
      <c r="B118" s="1" t="s">
        <v>2099</v>
      </c>
      <c r="C118" s="1">
        <v>0.08</v>
      </c>
      <c r="D118" s="1" t="s">
        <v>153</v>
      </c>
      <c r="E118" s="1">
        <v>3</v>
      </c>
      <c r="F118" s="33">
        <f t="shared" si="20"/>
        <v>0.3473906261205334</v>
      </c>
      <c r="G118" s="47">
        <f t="shared" si="18"/>
        <v>0.12012767851248045</v>
      </c>
      <c r="H118" s="47">
        <f t="shared" si="19"/>
        <v>0.1314178738613978</v>
      </c>
      <c r="I118" s="33">
        <f t="shared" si="14"/>
        <v>0.025105732958792842</v>
      </c>
      <c r="J118" s="33">
        <f t="shared" si="15"/>
        <v>0.18721257343596132</v>
      </c>
      <c r="K118" s="5">
        <f t="shared" si="16"/>
        <v>0.81</v>
      </c>
    </row>
    <row r="119" spans="1:11" ht="15">
      <c r="A119" s="1" t="s">
        <v>2100</v>
      </c>
      <c r="B119" s="1" t="s">
        <v>2101</v>
      </c>
      <c r="C119" s="1">
        <v>0.33</v>
      </c>
      <c r="D119" s="1" t="s">
        <v>1073</v>
      </c>
      <c r="E119" s="1">
        <v>3</v>
      </c>
      <c r="F119" s="33">
        <f t="shared" si="20"/>
        <v>1.4329863327472</v>
      </c>
      <c r="G119" s="47">
        <f t="shared" si="18"/>
        <v>0.4955266738639818</v>
      </c>
      <c r="H119" s="47">
        <f t="shared" si="19"/>
        <v>0.5420987296782659</v>
      </c>
      <c r="I119" s="33">
        <f t="shared" si="14"/>
        <v>0.10356114845502047</v>
      </c>
      <c r="J119" s="33">
        <f t="shared" si="15"/>
        <v>0.7722518654233405</v>
      </c>
      <c r="K119" s="5">
        <f t="shared" si="16"/>
        <v>3.35</v>
      </c>
    </row>
    <row r="120" spans="1:11" ht="15">
      <c r="A120" s="1" t="s">
        <v>2102</v>
      </c>
      <c r="B120" s="1">
        <v>81.2</v>
      </c>
      <c r="C120" s="1">
        <v>0.25</v>
      </c>
      <c r="D120" s="1" t="s">
        <v>1073</v>
      </c>
      <c r="E120" s="1">
        <v>3</v>
      </c>
      <c r="F120" s="33">
        <f t="shared" si="20"/>
        <v>1.0855957066266668</v>
      </c>
      <c r="G120" s="47">
        <f t="shared" si="18"/>
        <v>0.3753989953515014</v>
      </c>
      <c r="H120" s="47">
        <f t="shared" si="19"/>
        <v>0.4106808558168681</v>
      </c>
      <c r="I120" s="33">
        <f t="shared" si="14"/>
        <v>0.07845541549622763</v>
      </c>
      <c r="J120" s="33">
        <f t="shared" si="15"/>
        <v>0.5850392919873791</v>
      </c>
      <c r="K120" s="5">
        <f t="shared" si="16"/>
        <v>2.54</v>
      </c>
    </row>
    <row r="121" spans="1:11" ht="15">
      <c r="A121" s="1" t="s">
        <v>2103</v>
      </c>
      <c r="B121" s="1" t="s">
        <v>2104</v>
      </c>
      <c r="C121" s="1">
        <v>0.42</v>
      </c>
      <c r="D121" s="1" t="s">
        <v>1073</v>
      </c>
      <c r="E121" s="1">
        <v>3</v>
      </c>
      <c r="F121" s="33">
        <f t="shared" si="20"/>
        <v>1.8238007871328001</v>
      </c>
      <c r="G121" s="47">
        <f t="shared" si="18"/>
        <v>0.6306703121905223</v>
      </c>
      <c r="H121" s="47">
        <f t="shared" si="19"/>
        <v>0.6899438377723384</v>
      </c>
      <c r="I121" s="33">
        <f t="shared" si="14"/>
        <v>0.13180509803366242</v>
      </c>
      <c r="J121" s="33">
        <f t="shared" si="15"/>
        <v>0.982866010538797</v>
      </c>
      <c r="K121" s="5">
        <f t="shared" si="16"/>
        <v>4.26</v>
      </c>
    </row>
    <row r="122" spans="1:11" ht="15">
      <c r="A122" s="1" t="s">
        <v>2105</v>
      </c>
      <c r="B122" s="1" t="s">
        <v>2106</v>
      </c>
      <c r="C122" s="1">
        <v>0.02</v>
      </c>
      <c r="D122" s="1" t="s">
        <v>2107</v>
      </c>
      <c r="E122" s="1">
        <v>2</v>
      </c>
      <c r="F122" s="33">
        <f>(($C$6*$C$10*$C$8/$C$7*C122)*(1+$C$11+$C$12))*(1+$C$13+$C$15+$C$16)*(1+$C$17)+($C$6*$C$21/$C$7*C122)</f>
        <v>0.06654958284501333</v>
      </c>
      <c r="G122" s="47">
        <f t="shared" si="18"/>
        <v>0.02301284574780561</v>
      </c>
      <c r="H122" s="47">
        <f t="shared" si="19"/>
        <v>0.025175707190268546</v>
      </c>
      <c r="I122" s="33">
        <f t="shared" si="14"/>
        <v>0.004809502415434377</v>
      </c>
      <c r="J122" s="33">
        <f t="shared" si="15"/>
        <v>0.03586429145955656</v>
      </c>
      <c r="K122" s="5">
        <f t="shared" si="16"/>
        <v>0.16</v>
      </c>
    </row>
    <row r="123" spans="1:11" ht="15">
      <c r="A123" s="1" t="s">
        <v>2108</v>
      </c>
      <c r="B123" s="1">
        <v>83.2</v>
      </c>
      <c r="C123" s="1">
        <v>0.08</v>
      </c>
      <c r="D123" s="1" t="s">
        <v>2107</v>
      </c>
      <c r="E123" s="1">
        <v>2</v>
      </c>
      <c r="F123" s="33">
        <f>(($C$6*$C$10*$C$8/$C$7*C123)*(1+$C$11+$C$12))*(1+$C$13+$C$15+$C$16)*(1+$C$17)+($C$6*$C$21/$C$7*C123)</f>
        <v>0.26619833138005333</v>
      </c>
      <c r="G123" s="47">
        <f t="shared" si="18"/>
        <v>0.09205138299122244</v>
      </c>
      <c r="H123" s="47">
        <f t="shared" si="19"/>
        <v>0.10070282876107418</v>
      </c>
      <c r="I123" s="33">
        <f t="shared" si="14"/>
        <v>0.01923800966173751</v>
      </c>
      <c r="J123" s="33">
        <f t="shared" si="15"/>
        <v>0.14345716583822624</v>
      </c>
      <c r="K123" s="5">
        <f t="shared" si="16"/>
        <v>0.62</v>
      </c>
    </row>
    <row r="124" spans="1:11" ht="15">
      <c r="A124" s="1" t="s">
        <v>2109</v>
      </c>
      <c r="B124" s="1" t="s">
        <v>2110</v>
      </c>
      <c r="C124" s="1">
        <v>0.04</v>
      </c>
      <c r="D124" s="1" t="s">
        <v>2111</v>
      </c>
      <c r="E124" s="1">
        <v>3</v>
      </c>
      <c r="F124" s="33">
        <f>(($C$6*$D$10*$C$8/$C$7*C124)*(1+$C$11+$C$12))*(1+$C$13+$D$15+$C$16)*(1+$C$17)+($C$6*$C$21/$C$7*C124)</f>
        <v>0.1736953130602667</v>
      </c>
      <c r="G124" s="47">
        <f t="shared" si="18"/>
        <v>0.060063839256240224</v>
      </c>
      <c r="H124" s="47">
        <f t="shared" si="19"/>
        <v>0.0657089369306989</v>
      </c>
      <c r="I124" s="33">
        <f t="shared" si="14"/>
        <v>0.012552866479396421</v>
      </c>
      <c r="J124" s="33">
        <f t="shared" si="15"/>
        <v>0.09360628671798066</v>
      </c>
      <c r="K124" s="5">
        <f t="shared" si="16"/>
        <v>0.41</v>
      </c>
    </row>
    <row r="125" spans="1:11" ht="15">
      <c r="A125" s="1" t="s">
        <v>2112</v>
      </c>
      <c r="B125" s="1" t="s">
        <v>2113</v>
      </c>
      <c r="C125" s="1">
        <v>0.24</v>
      </c>
      <c r="D125" s="1" t="s">
        <v>2114</v>
      </c>
      <c r="E125" s="1">
        <v>3</v>
      </c>
      <c r="F125" s="33">
        <f>(($C$6*$D$10*$C$8/$C$7*C125)*(1+$C$11+$C$12))*(1+$C$13+$D$15+$C$16)*(1+$C$17)+($C$6*$C$21/$C$7*C125)</f>
        <v>1.0421718783616003</v>
      </c>
      <c r="G125" s="47">
        <f t="shared" si="18"/>
        <v>0.3603830355374414</v>
      </c>
      <c r="H125" s="47">
        <f t="shared" si="19"/>
        <v>0.3942536215841934</v>
      </c>
      <c r="I125" s="33">
        <f t="shared" si="14"/>
        <v>0.07531719887637853</v>
      </c>
      <c r="J125" s="33">
        <f t="shared" si="15"/>
        <v>0.5616377203078841</v>
      </c>
      <c r="K125" s="5">
        <f t="shared" si="16"/>
        <v>2.43</v>
      </c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33"/>
      <c r="K126" s="1"/>
    </row>
    <row r="127" ht="15">
      <c r="J127" s="33"/>
    </row>
    <row r="128" ht="15">
      <c r="J128" s="33"/>
    </row>
    <row r="129" ht="15">
      <c r="J129" s="33"/>
    </row>
    <row r="130" ht="15">
      <c r="J130" s="33"/>
    </row>
    <row r="131" ht="15">
      <c r="J131" s="33"/>
    </row>
    <row r="132" ht="15">
      <c r="J132" s="33"/>
    </row>
    <row r="133" ht="15">
      <c r="J133" s="33"/>
    </row>
    <row r="134" ht="15">
      <c r="J134" s="33"/>
    </row>
    <row r="135" ht="23.25" customHeight="1">
      <c r="J135" s="33"/>
    </row>
    <row r="136" ht="15">
      <c r="J136" s="33"/>
    </row>
    <row r="137" ht="15">
      <c r="J137" s="33"/>
    </row>
    <row r="138" ht="15">
      <c r="J138" s="33"/>
    </row>
    <row r="139" ht="15">
      <c r="J139" s="33"/>
    </row>
    <row r="140" ht="15">
      <c r="J140" s="33"/>
    </row>
    <row r="141" ht="15">
      <c r="J141" s="33"/>
    </row>
    <row r="142" ht="15">
      <c r="J142" s="33"/>
    </row>
    <row r="143" ht="15">
      <c r="J143" s="33"/>
    </row>
    <row r="144" ht="15">
      <c r="J144" s="33"/>
    </row>
    <row r="145" ht="15">
      <c r="J145" s="33"/>
    </row>
    <row r="146" ht="15">
      <c r="J146" s="33"/>
    </row>
    <row r="147" ht="15">
      <c r="J147" s="33"/>
    </row>
    <row r="148" ht="15">
      <c r="J148" s="33"/>
    </row>
    <row r="149" ht="15">
      <c r="J149" s="33"/>
    </row>
    <row r="150" ht="15">
      <c r="J150" s="33"/>
    </row>
    <row r="151" ht="15">
      <c r="J151" s="33"/>
    </row>
    <row r="152" ht="15">
      <c r="J152" s="33"/>
    </row>
    <row r="153" ht="15">
      <c r="J153" s="33"/>
    </row>
    <row r="154" ht="15">
      <c r="J154" s="33"/>
    </row>
    <row r="155" ht="15">
      <c r="J155" s="33"/>
    </row>
    <row r="156" ht="15">
      <c r="J156" s="33"/>
    </row>
    <row r="157" ht="15">
      <c r="J157" s="33"/>
    </row>
    <row r="158" ht="15">
      <c r="J158" s="33"/>
    </row>
    <row r="159" ht="15">
      <c r="J159" s="33"/>
    </row>
    <row r="160" ht="15">
      <c r="J160" s="33"/>
    </row>
    <row r="161" ht="15">
      <c r="J161" s="33"/>
    </row>
    <row r="162" ht="15">
      <c r="J162" s="33"/>
    </row>
    <row r="163" ht="15">
      <c r="J163" s="33"/>
    </row>
    <row r="164" ht="15">
      <c r="J164" s="33"/>
    </row>
    <row r="165" ht="15">
      <c r="J165" s="33"/>
    </row>
    <row r="166" ht="15">
      <c r="J166" s="33"/>
    </row>
    <row r="167" ht="15">
      <c r="J167" s="33"/>
    </row>
    <row r="168" ht="15">
      <c r="J168" s="33"/>
    </row>
    <row r="169" ht="15">
      <c r="J169" s="33"/>
    </row>
    <row r="170" ht="15">
      <c r="J170" s="33"/>
    </row>
    <row r="171" ht="15">
      <c r="J171" s="33"/>
    </row>
    <row r="172" ht="15">
      <c r="J172" s="33"/>
    </row>
    <row r="173" ht="15">
      <c r="J173" s="33"/>
    </row>
    <row r="174" ht="15">
      <c r="J174" s="33"/>
    </row>
    <row r="175" ht="15">
      <c r="J175" s="33"/>
    </row>
    <row r="176" ht="15">
      <c r="J176" s="33"/>
    </row>
    <row r="177" ht="15">
      <c r="J177" s="33"/>
    </row>
    <row r="178" ht="15">
      <c r="J178" s="33"/>
    </row>
    <row r="179" ht="15">
      <c r="J179" s="33"/>
    </row>
    <row r="180" ht="15">
      <c r="J180" s="33"/>
    </row>
    <row r="181" ht="15">
      <c r="J181" s="33"/>
    </row>
    <row r="182" ht="15">
      <c r="J182" s="33"/>
    </row>
    <row r="183" ht="15">
      <c r="J183" s="33"/>
    </row>
    <row r="184" ht="15">
      <c r="J184" s="33"/>
    </row>
    <row r="185" ht="15">
      <c r="J185" s="33"/>
    </row>
    <row r="186" ht="15">
      <c r="J186" s="33"/>
    </row>
    <row r="187" ht="15">
      <c r="J187" s="33"/>
    </row>
    <row r="188" ht="15">
      <c r="J188" s="33"/>
    </row>
    <row r="189" ht="15">
      <c r="J189" s="33"/>
    </row>
    <row r="190" ht="15">
      <c r="J190" s="33"/>
    </row>
    <row r="191" ht="15">
      <c r="J191" s="33"/>
    </row>
    <row r="192" ht="15">
      <c r="J192" s="33"/>
    </row>
    <row r="193" ht="15">
      <c r="J193" s="33"/>
    </row>
    <row r="194" ht="15">
      <c r="J194" s="33"/>
    </row>
    <row r="195" ht="15">
      <c r="J195" s="33"/>
    </row>
    <row r="196" ht="15">
      <c r="J196" s="33"/>
    </row>
    <row r="197" ht="15">
      <c r="J197" s="33"/>
    </row>
    <row r="198" ht="15">
      <c r="J198" s="33"/>
    </row>
    <row r="199" ht="15">
      <c r="J199" s="33"/>
    </row>
    <row r="200" ht="15">
      <c r="J200" s="33"/>
    </row>
    <row r="201" ht="15">
      <c r="J201" s="33"/>
    </row>
    <row r="202" ht="15">
      <c r="J202" s="33"/>
    </row>
    <row r="203" ht="15">
      <c r="J203" s="33"/>
    </row>
    <row r="204" ht="15">
      <c r="J204" s="33"/>
    </row>
    <row r="205" ht="15">
      <c r="J205" s="33"/>
    </row>
    <row r="206" ht="15">
      <c r="J206" s="33"/>
    </row>
    <row r="207" ht="15">
      <c r="J207" s="33"/>
    </row>
    <row r="208" ht="15">
      <c r="J208" s="33"/>
    </row>
    <row r="209" ht="15">
      <c r="J209" s="33"/>
    </row>
  </sheetData>
  <sheetProtection/>
  <mergeCells count="4">
    <mergeCell ref="F1:L1"/>
    <mergeCell ref="F2:L2"/>
    <mergeCell ref="F3:L3"/>
    <mergeCell ref="G4:L4"/>
  </mergeCells>
  <printOptions/>
  <pageMargins left="0.33" right="0.38" top="0.68" bottom="0.43" header="0.5118110236220472" footer="0.32"/>
  <pageSetup fitToHeight="0" fitToWidth="1" horizontalDpi="600" verticalDpi="600" orientation="landscape" paperSize="9" scale="97" r:id="rId1"/>
  <rowBreaks count="1" manualBreakCount="1">
    <brk id="137" max="255" man="1"/>
  </rowBreaks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140625" defaultRowHeight="15"/>
  <cols>
    <col min="1" max="1" width="51.8515625" style="143" customWidth="1"/>
    <col min="2" max="2" width="9.28125" style="143" customWidth="1"/>
    <col min="3" max="3" width="9.28125" style="143" bestFit="1" customWidth="1"/>
    <col min="4" max="4" width="8.421875" style="143" customWidth="1"/>
    <col min="5" max="5" width="6.421875" style="143" customWidth="1"/>
    <col min="6" max="6" width="8.28125" style="143" customWidth="1"/>
    <col min="7" max="7" width="8.8515625" style="143" customWidth="1"/>
    <col min="8" max="8" width="10.00390625" style="143" customWidth="1"/>
    <col min="9" max="9" width="10.00390625" style="226" customWidth="1"/>
    <col min="10" max="10" width="8.140625" style="143" customWidth="1"/>
    <col min="11" max="11" width="11.00390625" style="143" customWidth="1"/>
    <col min="12" max="16384" width="9.140625" style="143" customWidth="1"/>
  </cols>
  <sheetData>
    <row r="1" spans="6:13" ht="15">
      <c r="F1" s="304" t="s">
        <v>2187</v>
      </c>
      <c r="G1" s="304"/>
      <c r="H1" s="304"/>
      <c r="I1" s="304"/>
      <c r="J1" s="304"/>
      <c r="K1" s="304"/>
      <c r="L1" s="304"/>
      <c r="M1" s="304"/>
    </row>
    <row r="2" spans="7:13" ht="15">
      <c r="G2" s="303" t="s">
        <v>2510</v>
      </c>
      <c r="H2" s="303"/>
      <c r="I2" s="303"/>
      <c r="J2" s="303"/>
      <c r="K2" s="303"/>
      <c r="L2" s="303"/>
      <c r="M2" s="303"/>
    </row>
    <row r="3" spans="7:13" ht="15">
      <c r="G3" s="303" t="s">
        <v>2509</v>
      </c>
      <c r="H3" s="303"/>
      <c r="I3" s="303"/>
      <c r="J3" s="303"/>
      <c r="K3" s="303"/>
      <c r="L3" s="303"/>
      <c r="M3" s="303"/>
    </row>
    <row r="4" spans="7:13" ht="15">
      <c r="G4" s="150"/>
      <c r="H4" s="303" t="s">
        <v>2613</v>
      </c>
      <c r="I4" s="303"/>
      <c r="J4" s="303"/>
      <c r="K4" s="303"/>
      <c r="L4" s="303"/>
      <c r="M4" s="303"/>
    </row>
    <row r="5" ht="18.75">
      <c r="A5" s="21" t="s">
        <v>1403</v>
      </c>
    </row>
    <row r="6" spans="1:3" ht="15">
      <c r="A6" s="143" t="s">
        <v>4</v>
      </c>
      <c r="C6" s="224">
        <v>127.96</v>
      </c>
    </row>
    <row r="7" spans="1:3" ht="15">
      <c r="A7" s="143" t="s">
        <v>1129</v>
      </c>
      <c r="C7" s="224">
        <v>168</v>
      </c>
    </row>
    <row r="8" spans="1:3" ht="15">
      <c r="A8" s="143" t="s">
        <v>0</v>
      </c>
      <c r="C8" s="144">
        <v>1.2</v>
      </c>
    </row>
    <row r="9" spans="1:7" ht="15">
      <c r="A9" s="1" t="s">
        <v>6</v>
      </c>
      <c r="B9" s="1" t="s">
        <v>2456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11</v>
      </c>
    </row>
    <row r="10" spans="1:7" ht="15">
      <c r="A10" s="1"/>
      <c r="B10" s="50">
        <v>1</v>
      </c>
      <c r="C10" s="1">
        <v>1.16</v>
      </c>
      <c r="D10" s="1">
        <v>1.35</v>
      </c>
      <c r="E10" s="1">
        <v>1.57</v>
      </c>
      <c r="F10" s="1">
        <v>1.73</v>
      </c>
      <c r="G10" s="1">
        <v>1.9</v>
      </c>
    </row>
    <row r="11" spans="1:3" ht="15">
      <c r="A11" s="143" t="s">
        <v>12</v>
      </c>
      <c r="C11" s="144">
        <v>0.5</v>
      </c>
    </row>
    <row r="12" spans="1:3" ht="15">
      <c r="A12" s="143" t="s">
        <v>1</v>
      </c>
      <c r="C12" s="144">
        <v>0.5</v>
      </c>
    </row>
    <row r="13" spans="1:3" ht="15">
      <c r="A13" s="143" t="s">
        <v>13</v>
      </c>
      <c r="C13" s="144">
        <v>0.3</v>
      </c>
    </row>
    <row r="14" spans="1:7" ht="15">
      <c r="A14" s="1" t="s">
        <v>14</v>
      </c>
      <c r="B14" s="1"/>
      <c r="C14" s="1"/>
      <c r="D14" s="1" t="s">
        <v>8</v>
      </c>
      <c r="E14" s="1" t="s">
        <v>9</v>
      </c>
      <c r="F14" s="1" t="s">
        <v>10</v>
      </c>
      <c r="G14" s="1" t="s">
        <v>11</v>
      </c>
    </row>
    <row r="15" spans="1:7" ht="15">
      <c r="A15" s="1"/>
      <c r="B15" s="1"/>
      <c r="C15" s="1"/>
      <c r="D15" s="1">
        <v>0.18</v>
      </c>
      <c r="E15" s="1">
        <v>0.22</v>
      </c>
      <c r="F15" s="1">
        <v>0.26</v>
      </c>
      <c r="G15" s="1">
        <v>0.3</v>
      </c>
    </row>
    <row r="16" spans="1:3" ht="15">
      <c r="A16" s="143" t="s">
        <v>15</v>
      </c>
      <c r="C16" s="224">
        <v>0.112</v>
      </c>
    </row>
    <row r="17" spans="1:3" ht="15">
      <c r="A17" s="143" t="s">
        <v>2</v>
      </c>
      <c r="C17" s="224">
        <v>0.0859</v>
      </c>
    </row>
    <row r="18" spans="1:3" ht="15">
      <c r="A18" s="294" t="s">
        <v>2615</v>
      </c>
      <c r="C18" s="224">
        <v>0.3458</v>
      </c>
    </row>
    <row r="19" spans="1:3" ht="15">
      <c r="A19" s="143" t="s">
        <v>17</v>
      </c>
      <c r="C19" s="224">
        <v>0.3783</v>
      </c>
    </row>
    <row r="20" spans="1:3" ht="15">
      <c r="A20" s="143" t="s">
        <v>18</v>
      </c>
      <c r="C20" s="144">
        <v>0.3</v>
      </c>
    </row>
    <row r="21" spans="1:3" ht="15">
      <c r="A21" s="22" t="s">
        <v>2186</v>
      </c>
      <c r="B21" s="22"/>
      <c r="C21" s="224">
        <v>0.1</v>
      </c>
    </row>
    <row r="22" spans="1:4" ht="15">
      <c r="A22" s="22" t="s">
        <v>2594</v>
      </c>
      <c r="B22" s="226"/>
      <c r="C22" s="224">
        <v>0.0537</v>
      </c>
      <c r="D22" s="4" t="s">
        <v>2431</v>
      </c>
    </row>
    <row r="23" spans="1:11" ht="91.5">
      <c r="A23" s="35" t="s">
        <v>2115</v>
      </c>
      <c r="B23" s="32" t="s">
        <v>21</v>
      </c>
      <c r="C23" s="35" t="s">
        <v>22</v>
      </c>
      <c r="D23" s="32" t="s">
        <v>23</v>
      </c>
      <c r="E23" s="32" t="s">
        <v>24</v>
      </c>
      <c r="F23" s="35" t="s">
        <v>25</v>
      </c>
      <c r="G23" s="32" t="s">
        <v>26</v>
      </c>
      <c r="H23" s="32" t="s">
        <v>27</v>
      </c>
      <c r="I23" s="32" t="s">
        <v>2597</v>
      </c>
      <c r="J23" s="32" t="s">
        <v>28</v>
      </c>
      <c r="K23" s="35" t="s">
        <v>29</v>
      </c>
    </row>
    <row r="24" spans="1:11" ht="30" hidden="1">
      <c r="A24" s="2" t="s">
        <v>2190</v>
      </c>
      <c r="B24" s="2" t="s">
        <v>2189</v>
      </c>
      <c r="C24" s="2">
        <v>0.075</v>
      </c>
      <c r="D24" s="2" t="s">
        <v>32</v>
      </c>
      <c r="E24" s="2">
        <v>2</v>
      </c>
      <c r="F24" s="33">
        <f>(($C$6*$C$10*$C$8/$C$7*C24)*(1+$C$11+$C$12))*(1+$C$13+$C$15+$C$16)*(1+$C$17)+($C$6*$C$21/$C$7*C24)</f>
        <v>0.24956093566880003</v>
      </c>
      <c r="G24" s="33">
        <f>F24*$C$18</f>
        <v>0.08629817155427105</v>
      </c>
      <c r="H24" s="33">
        <f aca="true" t="shared" si="0" ref="H24:H31">F24*$C$19</f>
        <v>0.09440890196350706</v>
      </c>
      <c r="I24" s="33"/>
      <c r="J24" s="33">
        <f>(F24+G24+H24)*$C$20</f>
        <v>0.12908040275597343</v>
      </c>
      <c r="K24" s="2">
        <f>ROUND((F24+G24+H24+J24),2)</f>
        <v>0.56</v>
      </c>
    </row>
    <row r="25" spans="1:11" ht="15">
      <c r="A25" s="2" t="s">
        <v>2194</v>
      </c>
      <c r="B25" s="2" t="s">
        <v>2195</v>
      </c>
      <c r="C25" s="2"/>
      <c r="D25" s="2" t="s">
        <v>32</v>
      </c>
      <c r="E25" s="2"/>
      <c r="F25" s="33"/>
      <c r="G25" s="33"/>
      <c r="H25" s="33"/>
      <c r="I25" s="33"/>
      <c r="J25" s="33"/>
      <c r="K25" s="2"/>
    </row>
    <row r="26" spans="1:11" ht="15">
      <c r="A26" s="2" t="s">
        <v>2196</v>
      </c>
      <c r="B26" s="2" t="s">
        <v>2192</v>
      </c>
      <c r="C26" s="2">
        <v>0.22</v>
      </c>
      <c r="D26" s="2"/>
      <c r="E26" s="2">
        <v>2</v>
      </c>
      <c r="F26" s="33">
        <f>(($C$6*$C$10*$C$8/$C$7*C26)*(1+$C$11+$C$12))*(1+$C$13+$C$15+$C$16)*(1+$C$17)+($C$6*$C$21/$C$7*C26)</f>
        <v>0.7320454112951466</v>
      </c>
      <c r="G26" s="33">
        <f>F26*$C$18</f>
        <v>0.2531413032258617</v>
      </c>
      <c r="H26" s="33">
        <f>F26*$C$19</f>
        <v>0.27693277909295394</v>
      </c>
      <c r="I26" s="33">
        <f>(F26+G26)*C$22</f>
        <v>0.05290452656977814</v>
      </c>
      <c r="J26" s="33">
        <f>(F26+G26+H26+I26)*$C$20</f>
        <v>0.3945072060551221</v>
      </c>
      <c r="K26" s="5">
        <f>ROUND((F26+G26+H26+I26+J26),2)</f>
        <v>1.71</v>
      </c>
    </row>
    <row r="27" spans="1:11" ht="15">
      <c r="A27" s="2" t="s">
        <v>2197</v>
      </c>
      <c r="B27" s="2" t="s">
        <v>2193</v>
      </c>
      <c r="C27" s="2">
        <v>0.27</v>
      </c>
      <c r="D27" s="2"/>
      <c r="E27" s="2">
        <v>2</v>
      </c>
      <c r="F27" s="33">
        <f>(($C$6*$C$10*$C$8/$C$7*C27)*(1+$C$11+$C$12))*(1+$C$13+$C$15+$C$16)*(1+$C$17)+($C$6*$C$21/$C$7*C27)</f>
        <v>0.8984193684076802</v>
      </c>
      <c r="G27" s="33">
        <f>F27*$C$18</f>
        <v>0.3106734175953758</v>
      </c>
      <c r="H27" s="33">
        <f>F27*$C$19</f>
        <v>0.33987204706862545</v>
      </c>
      <c r="I27" s="33">
        <f aca="true" t="shared" si="1" ref="I27:I57">(F27+G27)*C$22</f>
        <v>0.06492828260836411</v>
      </c>
      <c r="J27" s="33">
        <f aca="true" t="shared" si="2" ref="J27:J57">(F27+G27+H27+I27)*$C$20</f>
        <v>0.48416793470401365</v>
      </c>
      <c r="K27" s="5">
        <f aca="true" t="shared" si="3" ref="K27:K57">ROUND((F27+G27+H27+I27+J27),2)</f>
        <v>2.1</v>
      </c>
    </row>
    <row r="28" spans="1:11" ht="30.75" customHeight="1">
      <c r="A28" s="2" t="s">
        <v>2420</v>
      </c>
      <c r="B28" s="2" t="s">
        <v>2419</v>
      </c>
      <c r="C28" s="2">
        <v>0.84</v>
      </c>
      <c r="D28" s="2" t="s">
        <v>1124</v>
      </c>
      <c r="E28" s="2">
        <v>2</v>
      </c>
      <c r="F28" s="33">
        <f>(($C$6*$C$10*$C$8/$C$7*C28)*(1+$C$11+$C$12))*(1+$C$13+$D$15+$C$16)*(1+$C$17)+($C$6*$C$21/$C$7*C28)</f>
        <v>3.14324001936896</v>
      </c>
      <c r="G28" s="33">
        <f aca="true" t="shared" si="4" ref="G28:G33">F28*$C$18</f>
        <v>1.0869323986977864</v>
      </c>
      <c r="H28" s="33">
        <f t="shared" si="0"/>
        <v>1.1890876993272776</v>
      </c>
      <c r="I28" s="33">
        <f t="shared" si="1"/>
        <v>0.22716025885018426</v>
      </c>
      <c r="J28" s="33">
        <f t="shared" si="2"/>
        <v>1.6939261128732623</v>
      </c>
      <c r="K28" s="5">
        <f t="shared" si="3"/>
        <v>7.34</v>
      </c>
    </row>
    <row r="29" spans="1:11" ht="27.75" customHeight="1">
      <c r="A29" s="2" t="s">
        <v>2421</v>
      </c>
      <c r="B29" s="2" t="s">
        <v>2422</v>
      </c>
      <c r="C29" s="2">
        <v>1.008</v>
      </c>
      <c r="D29" s="2" t="s">
        <v>1124</v>
      </c>
      <c r="E29" s="2">
        <v>2</v>
      </c>
      <c r="F29" s="33">
        <f aca="true" t="shared" si="5" ref="F29:F34">(($C$6*$C$10*$C$8/$C$7*C29)*(1+$C$11+$C$12))*(1+$C$13+$C$15+$C$16)*(1+$C$17)+($C$6*$C$21/$C$7*C29)</f>
        <v>3.354098975388672</v>
      </c>
      <c r="G29" s="33">
        <f t="shared" si="4"/>
        <v>1.1598474256894027</v>
      </c>
      <c r="H29" s="33">
        <f t="shared" si="0"/>
        <v>1.2688556423895347</v>
      </c>
      <c r="I29" s="33">
        <f t="shared" si="1"/>
        <v>0.2423989217378926</v>
      </c>
      <c r="J29" s="33">
        <f t="shared" si="2"/>
        <v>1.8075602895616505</v>
      </c>
      <c r="K29" s="5">
        <f t="shared" si="3"/>
        <v>7.83</v>
      </c>
    </row>
    <row r="30" spans="1:11" ht="31.5" customHeight="1">
      <c r="A30" s="2" t="s">
        <v>2423</v>
      </c>
      <c r="B30" s="2" t="s">
        <v>2424</v>
      </c>
      <c r="C30" s="2">
        <v>1.008</v>
      </c>
      <c r="D30" s="2" t="s">
        <v>1124</v>
      </c>
      <c r="E30" s="2">
        <v>2</v>
      </c>
      <c r="F30" s="33">
        <f t="shared" si="5"/>
        <v>3.354098975388672</v>
      </c>
      <c r="G30" s="33">
        <f t="shared" si="4"/>
        <v>1.1598474256894027</v>
      </c>
      <c r="H30" s="33">
        <f t="shared" si="0"/>
        <v>1.2688556423895347</v>
      </c>
      <c r="I30" s="33">
        <f t="shared" si="1"/>
        <v>0.2423989217378926</v>
      </c>
      <c r="J30" s="33">
        <f t="shared" si="2"/>
        <v>1.8075602895616505</v>
      </c>
      <c r="K30" s="5">
        <f t="shared" si="3"/>
        <v>7.83</v>
      </c>
    </row>
    <row r="31" spans="1:11" ht="27" customHeight="1">
      <c r="A31" s="2" t="s">
        <v>2425</v>
      </c>
      <c r="B31" s="2" t="s">
        <v>2426</v>
      </c>
      <c r="C31" s="2">
        <v>1.29</v>
      </c>
      <c r="D31" s="2" t="s">
        <v>1124</v>
      </c>
      <c r="E31" s="2">
        <v>2</v>
      </c>
      <c r="F31" s="33">
        <f t="shared" si="5"/>
        <v>4.29244809350336</v>
      </c>
      <c r="G31" s="33">
        <f t="shared" si="4"/>
        <v>1.4843285507334618</v>
      </c>
      <c r="H31" s="33">
        <f t="shared" si="0"/>
        <v>1.6238331137723212</v>
      </c>
      <c r="I31" s="33">
        <f t="shared" si="1"/>
        <v>0.3102129057955173</v>
      </c>
      <c r="J31" s="33">
        <f t="shared" si="2"/>
        <v>2.313246799141398</v>
      </c>
      <c r="K31" s="5">
        <f t="shared" si="3"/>
        <v>10.02</v>
      </c>
    </row>
    <row r="32" spans="1:11" ht="32.25" customHeight="1">
      <c r="A32" s="2" t="s">
        <v>2421</v>
      </c>
      <c r="B32" s="2" t="s">
        <v>2427</v>
      </c>
      <c r="C32" s="2">
        <v>1.548</v>
      </c>
      <c r="D32" s="2" t="s">
        <v>1124</v>
      </c>
      <c r="E32" s="2">
        <v>2</v>
      </c>
      <c r="F32" s="33">
        <f t="shared" si="5"/>
        <v>5.150937712204032</v>
      </c>
      <c r="G32" s="33">
        <f t="shared" si="4"/>
        <v>1.781194260880154</v>
      </c>
      <c r="H32" s="33">
        <f>F32*$C$19</f>
        <v>1.9485997365267853</v>
      </c>
      <c r="I32" s="33">
        <f t="shared" si="1"/>
        <v>0.37225548695462074</v>
      </c>
      <c r="J32" s="33">
        <f t="shared" si="2"/>
        <v>2.775896158969678</v>
      </c>
      <c r="K32" s="5">
        <f t="shared" si="3"/>
        <v>12.03</v>
      </c>
    </row>
    <row r="33" spans="1:11" ht="30.75" customHeight="1">
      <c r="A33" s="2" t="s">
        <v>2423</v>
      </c>
      <c r="B33" s="2" t="s">
        <v>2428</v>
      </c>
      <c r="C33" s="2">
        <v>1.548</v>
      </c>
      <c r="D33" s="2" t="s">
        <v>1124</v>
      </c>
      <c r="E33" s="2">
        <v>2</v>
      </c>
      <c r="F33" s="33">
        <f t="shared" si="5"/>
        <v>5.150937712204032</v>
      </c>
      <c r="G33" s="33">
        <f t="shared" si="4"/>
        <v>1.781194260880154</v>
      </c>
      <c r="H33" s="33">
        <f>F33*$C$19</f>
        <v>1.9485997365267853</v>
      </c>
      <c r="I33" s="33">
        <f t="shared" si="1"/>
        <v>0.37225548695462074</v>
      </c>
      <c r="J33" s="33">
        <f t="shared" si="2"/>
        <v>2.775896158969678</v>
      </c>
      <c r="K33" s="5">
        <f t="shared" si="3"/>
        <v>12.03</v>
      </c>
    </row>
    <row r="34" spans="1:11" ht="31.5" customHeight="1">
      <c r="A34" s="2" t="s">
        <v>2429</v>
      </c>
      <c r="B34" s="1" t="s">
        <v>2430</v>
      </c>
      <c r="C34" s="1">
        <v>0.89</v>
      </c>
      <c r="D34" s="23" t="s">
        <v>1124</v>
      </c>
      <c r="E34" s="1">
        <v>2</v>
      </c>
      <c r="F34" s="33">
        <f t="shared" si="5"/>
        <v>2.961456436603093</v>
      </c>
      <c r="G34" s="33">
        <f>F34*$C$18</f>
        <v>1.0240716357773496</v>
      </c>
      <c r="H34" s="33">
        <f>F34*$C$19</f>
        <v>1.12031896996695</v>
      </c>
      <c r="I34" s="33">
        <f t="shared" si="1"/>
        <v>0.21402285748682975</v>
      </c>
      <c r="J34" s="33">
        <f t="shared" si="2"/>
        <v>1.5959609699502666</v>
      </c>
      <c r="K34" s="5">
        <f t="shared" si="3"/>
        <v>6.92</v>
      </c>
    </row>
    <row r="35" spans="1:11" ht="27.75" customHeight="1">
      <c r="A35" s="2" t="s">
        <v>2437</v>
      </c>
      <c r="B35" s="1" t="s">
        <v>2433</v>
      </c>
      <c r="C35" s="1">
        <v>1.068</v>
      </c>
      <c r="D35" s="23" t="s">
        <v>1124</v>
      </c>
      <c r="E35" s="1">
        <v>2</v>
      </c>
      <c r="F35" s="33">
        <f aca="true" t="shared" si="6" ref="F35:F44">(($C$6*$C$10*$C$8/$C$7*C35)*(1+$C$11+$C$12))*(1+$C$13+$C$15+$C$16)*(1+$C$17)+($C$6*$C$21/$C$7*C35)</f>
        <v>3.553747723923712</v>
      </c>
      <c r="G35" s="1">
        <f>F35*$C$18</f>
        <v>1.2288859629328197</v>
      </c>
      <c r="H35" s="1">
        <f>F35*$C$19</f>
        <v>1.3443827639603403</v>
      </c>
      <c r="I35" s="33">
        <f t="shared" si="1"/>
        <v>0.25682742898419575</v>
      </c>
      <c r="J35" s="33">
        <f t="shared" si="2"/>
        <v>1.91515316394032</v>
      </c>
      <c r="K35" s="5">
        <f t="shared" si="3"/>
        <v>8.3</v>
      </c>
    </row>
    <row r="36" spans="1:11" ht="28.5" customHeight="1">
      <c r="A36" s="2" t="s">
        <v>2432</v>
      </c>
      <c r="B36" s="1" t="s">
        <v>2434</v>
      </c>
      <c r="C36" s="1">
        <v>1.068</v>
      </c>
      <c r="D36" s="23" t="s">
        <v>1124</v>
      </c>
      <c r="E36" s="1">
        <v>2</v>
      </c>
      <c r="F36" s="33">
        <f t="shared" si="6"/>
        <v>3.553747723923712</v>
      </c>
      <c r="G36" s="47">
        <f aca="true" t="shared" si="7" ref="G36:G51">F36*$C$18</f>
        <v>1.2288859629328197</v>
      </c>
      <c r="H36" s="47">
        <f aca="true" t="shared" si="8" ref="H36:H51">F36*$C$19</f>
        <v>1.3443827639603403</v>
      </c>
      <c r="I36" s="33">
        <f t="shared" si="1"/>
        <v>0.25682742898419575</v>
      </c>
      <c r="J36" s="33">
        <f t="shared" si="2"/>
        <v>1.91515316394032</v>
      </c>
      <c r="K36" s="5">
        <f t="shared" si="3"/>
        <v>8.3</v>
      </c>
    </row>
    <row r="37" spans="1:11" ht="27.75" customHeight="1">
      <c r="A37" s="2" t="s">
        <v>2435</v>
      </c>
      <c r="B37" s="1" t="s">
        <v>2436</v>
      </c>
      <c r="C37" s="1">
        <v>1.29</v>
      </c>
      <c r="D37" s="23" t="s">
        <v>1124</v>
      </c>
      <c r="E37" s="1">
        <v>2</v>
      </c>
      <c r="F37" s="33">
        <f t="shared" si="6"/>
        <v>4.29244809350336</v>
      </c>
      <c r="G37" s="47">
        <f t="shared" si="7"/>
        <v>1.4843285507334618</v>
      </c>
      <c r="H37" s="47">
        <f t="shared" si="8"/>
        <v>1.6238331137723212</v>
      </c>
      <c r="I37" s="33">
        <f t="shared" si="1"/>
        <v>0.3102129057955173</v>
      </c>
      <c r="J37" s="33">
        <f t="shared" si="2"/>
        <v>2.313246799141398</v>
      </c>
      <c r="K37" s="5">
        <f t="shared" si="3"/>
        <v>10.02</v>
      </c>
    </row>
    <row r="38" spans="1:11" ht="29.25" customHeight="1">
      <c r="A38" s="2" t="s">
        <v>2445</v>
      </c>
      <c r="B38" s="1" t="s">
        <v>2438</v>
      </c>
      <c r="C38" s="1">
        <v>1.548</v>
      </c>
      <c r="D38" s="23" t="s">
        <v>1124</v>
      </c>
      <c r="E38" s="1">
        <v>2</v>
      </c>
      <c r="F38" s="33">
        <f t="shared" si="6"/>
        <v>5.150937712204032</v>
      </c>
      <c r="G38" s="47">
        <f t="shared" si="7"/>
        <v>1.781194260880154</v>
      </c>
      <c r="H38" s="47">
        <f t="shared" si="8"/>
        <v>1.9485997365267853</v>
      </c>
      <c r="I38" s="33">
        <f t="shared" si="1"/>
        <v>0.37225548695462074</v>
      </c>
      <c r="J38" s="33">
        <f t="shared" si="2"/>
        <v>2.775896158969678</v>
      </c>
      <c r="K38" s="5">
        <f t="shared" si="3"/>
        <v>12.03</v>
      </c>
    </row>
    <row r="39" spans="1:11" ht="31.5" customHeight="1">
      <c r="A39" s="2" t="s">
        <v>2444</v>
      </c>
      <c r="B39" s="1" t="s">
        <v>2439</v>
      </c>
      <c r="C39" s="1">
        <v>1.548</v>
      </c>
      <c r="D39" s="23" t="s">
        <v>1124</v>
      </c>
      <c r="E39" s="1">
        <v>2</v>
      </c>
      <c r="F39" s="33">
        <f t="shared" si="6"/>
        <v>5.150937712204032</v>
      </c>
      <c r="G39" s="47">
        <f t="shared" si="7"/>
        <v>1.781194260880154</v>
      </c>
      <c r="H39" s="47">
        <f t="shared" si="8"/>
        <v>1.9485997365267853</v>
      </c>
      <c r="I39" s="33">
        <f t="shared" si="1"/>
        <v>0.37225548695462074</v>
      </c>
      <c r="J39" s="33">
        <f t="shared" si="2"/>
        <v>2.775896158969678</v>
      </c>
      <c r="K39" s="5">
        <f t="shared" si="3"/>
        <v>12.03</v>
      </c>
    </row>
    <row r="40" spans="1:11" ht="27.75" customHeight="1">
      <c r="A40" s="2" t="s">
        <v>2441</v>
      </c>
      <c r="B40" s="1" t="s">
        <v>2440</v>
      </c>
      <c r="C40" s="1">
        <v>0.94</v>
      </c>
      <c r="D40" s="23" t="s">
        <v>1124</v>
      </c>
      <c r="E40" s="1">
        <v>2</v>
      </c>
      <c r="F40" s="33">
        <f t="shared" si="6"/>
        <v>3.1278303937156267</v>
      </c>
      <c r="G40" s="47">
        <f t="shared" si="7"/>
        <v>1.0816037501468636</v>
      </c>
      <c r="H40" s="47">
        <f t="shared" si="8"/>
        <v>1.1832582379426217</v>
      </c>
      <c r="I40" s="33">
        <f t="shared" si="1"/>
        <v>0.2260466135254157</v>
      </c>
      <c r="J40" s="33">
        <f t="shared" si="2"/>
        <v>1.6856216985991581</v>
      </c>
      <c r="K40" s="5">
        <f t="shared" si="3"/>
        <v>7.3</v>
      </c>
    </row>
    <row r="41" spans="1:11" ht="27" customHeight="1">
      <c r="A41" s="2" t="s">
        <v>2442</v>
      </c>
      <c r="B41" s="1" t="s">
        <v>2443</v>
      </c>
      <c r="C41" s="1">
        <v>1.128</v>
      </c>
      <c r="D41" s="23" t="s">
        <v>1124</v>
      </c>
      <c r="E41" s="1">
        <v>2</v>
      </c>
      <c r="F41" s="33">
        <f t="shared" si="6"/>
        <v>3.7533964724587516</v>
      </c>
      <c r="G41" s="47">
        <f t="shared" si="7"/>
        <v>1.2979245001762363</v>
      </c>
      <c r="H41" s="47">
        <f t="shared" si="8"/>
        <v>1.4199098855311458</v>
      </c>
      <c r="I41" s="33">
        <f t="shared" si="1"/>
        <v>0.2712559362304989</v>
      </c>
      <c r="J41" s="33">
        <f t="shared" si="2"/>
        <v>2.0227460383189895</v>
      </c>
      <c r="K41" s="5">
        <f t="shared" si="3"/>
        <v>8.77</v>
      </c>
    </row>
    <row r="42" spans="1:11" ht="30" customHeight="1">
      <c r="A42" s="2" t="s">
        <v>2451</v>
      </c>
      <c r="B42" s="1" t="s">
        <v>2446</v>
      </c>
      <c r="C42" s="1">
        <v>1.128</v>
      </c>
      <c r="D42" s="23" t="s">
        <v>1124</v>
      </c>
      <c r="E42" s="1">
        <v>2</v>
      </c>
      <c r="F42" s="33">
        <f t="shared" si="6"/>
        <v>3.7533964724587516</v>
      </c>
      <c r="G42" s="47">
        <f t="shared" si="7"/>
        <v>1.2979245001762363</v>
      </c>
      <c r="H42" s="47">
        <f t="shared" si="8"/>
        <v>1.4199098855311458</v>
      </c>
      <c r="I42" s="33">
        <f t="shared" si="1"/>
        <v>0.2712559362304989</v>
      </c>
      <c r="J42" s="33">
        <f t="shared" si="2"/>
        <v>2.0227460383189895</v>
      </c>
      <c r="K42" s="5">
        <f t="shared" si="3"/>
        <v>8.77</v>
      </c>
    </row>
    <row r="43" spans="1:11" ht="27.75" customHeight="1">
      <c r="A43" s="2" t="s">
        <v>2447</v>
      </c>
      <c r="B43" s="1" t="s">
        <v>2448</v>
      </c>
      <c r="C43" s="1">
        <v>1.34</v>
      </c>
      <c r="D43" s="23" t="s">
        <v>1124</v>
      </c>
      <c r="E43" s="1">
        <v>2</v>
      </c>
      <c r="F43" s="33">
        <f t="shared" si="6"/>
        <v>4.458822050615894</v>
      </c>
      <c r="G43" s="47">
        <f t="shared" si="7"/>
        <v>1.5418606651029763</v>
      </c>
      <c r="H43" s="47">
        <f t="shared" si="8"/>
        <v>1.686772381747993</v>
      </c>
      <c r="I43" s="33">
        <f t="shared" si="1"/>
        <v>0.3222366618341033</v>
      </c>
      <c r="J43" s="33">
        <f t="shared" si="2"/>
        <v>2.40290752779029</v>
      </c>
      <c r="K43" s="5">
        <f t="shared" si="3"/>
        <v>10.41</v>
      </c>
    </row>
    <row r="44" spans="1:11" ht="27.75" customHeight="1">
      <c r="A44" s="2" t="s">
        <v>2449</v>
      </c>
      <c r="B44" s="1" t="s">
        <v>2450</v>
      </c>
      <c r="C44" s="1">
        <v>1.608</v>
      </c>
      <c r="D44" s="23" t="s">
        <v>1124</v>
      </c>
      <c r="E44" s="1">
        <v>2</v>
      </c>
      <c r="F44" s="33">
        <f t="shared" si="6"/>
        <v>5.350586460739072</v>
      </c>
      <c r="G44" s="47">
        <f t="shared" si="7"/>
        <v>1.8502327981235709</v>
      </c>
      <c r="H44" s="47">
        <f t="shared" si="8"/>
        <v>2.024126858097591</v>
      </c>
      <c r="I44" s="33">
        <f t="shared" si="1"/>
        <v>0.38668399420092386</v>
      </c>
      <c r="J44" s="33">
        <f t="shared" si="2"/>
        <v>2.8834890333483467</v>
      </c>
      <c r="K44" s="5">
        <f t="shared" si="3"/>
        <v>12.5</v>
      </c>
    </row>
    <row r="45" spans="1:11" ht="30.75" customHeight="1">
      <c r="A45" s="2" t="s">
        <v>2452</v>
      </c>
      <c r="B45" s="1" t="s">
        <v>2453</v>
      </c>
      <c r="C45" s="1">
        <v>1.608</v>
      </c>
      <c r="D45" s="23" t="s">
        <v>1124</v>
      </c>
      <c r="E45" s="1">
        <v>3</v>
      </c>
      <c r="F45" s="33">
        <f>(($C$6*$D$10*$C$8/$C$7*C45)*(1+$C$11+$C$12))*(1+$C$13+$D$15+$C$16)*(1+$C$17)+($C$6*$C$21/$C$7*C45)</f>
        <v>6.982551585022721</v>
      </c>
      <c r="G45" s="47">
        <f t="shared" si="7"/>
        <v>2.414566338100857</v>
      </c>
      <c r="H45" s="47">
        <f t="shared" si="8"/>
        <v>2.6414992646140956</v>
      </c>
      <c r="I45" s="33">
        <f t="shared" si="1"/>
        <v>0.5046252324717361</v>
      </c>
      <c r="J45" s="33">
        <f t="shared" si="2"/>
        <v>3.7629727260628227</v>
      </c>
      <c r="K45" s="5">
        <f t="shared" si="3"/>
        <v>16.31</v>
      </c>
    </row>
    <row r="46" spans="1:11" ht="45.75" customHeight="1">
      <c r="A46" s="2" t="s">
        <v>2455</v>
      </c>
      <c r="B46" s="1" t="s">
        <v>2454</v>
      </c>
      <c r="C46" s="1">
        <v>0.49</v>
      </c>
      <c r="D46" s="16" t="s">
        <v>1124</v>
      </c>
      <c r="E46" s="1">
        <v>1</v>
      </c>
      <c r="F46" s="33">
        <f aca="true" t="shared" si="9" ref="F46:F51">(($B$6*$C$10*$C$8/$C$7*C46)*(1+$C$11+$C$12))*(1+$C$13+$C$15+$C$16)*(1+$C$17)+($C$6*$C$21/$C$7*C46)</f>
        <v>0.03732166666666666</v>
      </c>
      <c r="G46" s="47">
        <f t="shared" si="7"/>
        <v>0.012905832333333332</v>
      </c>
      <c r="H46" s="47">
        <f t="shared" si="8"/>
        <v>0.0141187865</v>
      </c>
      <c r="I46" s="33">
        <f t="shared" si="1"/>
        <v>0.0026972166962999995</v>
      </c>
      <c r="J46" s="33">
        <f t="shared" si="2"/>
        <v>0.02011305065889</v>
      </c>
      <c r="K46" s="5">
        <f t="shared" si="3"/>
        <v>0.09</v>
      </c>
    </row>
    <row r="47" spans="1:11" ht="42" customHeight="1">
      <c r="A47" s="2" t="s">
        <v>2457</v>
      </c>
      <c r="B47" s="1" t="s">
        <v>2458</v>
      </c>
      <c r="C47" s="1">
        <v>0.588</v>
      </c>
      <c r="D47" s="1" t="s">
        <v>1124</v>
      </c>
      <c r="E47" s="1">
        <v>1</v>
      </c>
      <c r="F47" s="33">
        <f t="shared" si="9"/>
        <v>0.04478599999999999</v>
      </c>
      <c r="G47" s="47">
        <f t="shared" si="7"/>
        <v>0.015486998799999997</v>
      </c>
      <c r="H47" s="47">
        <f t="shared" si="8"/>
        <v>0.016942543799999998</v>
      </c>
      <c r="I47" s="33">
        <f t="shared" si="1"/>
        <v>0.0032366600355599995</v>
      </c>
      <c r="J47" s="33">
        <f t="shared" si="2"/>
        <v>0.024135660790667996</v>
      </c>
      <c r="K47" s="5">
        <f t="shared" si="3"/>
        <v>0.1</v>
      </c>
    </row>
    <row r="48" spans="1:11" ht="33" customHeight="1">
      <c r="A48" s="2" t="s">
        <v>2459</v>
      </c>
      <c r="B48" s="1" t="s">
        <v>2460</v>
      </c>
      <c r="C48" s="1">
        <v>0.588</v>
      </c>
      <c r="D48" s="1" t="s">
        <v>1124</v>
      </c>
      <c r="E48" s="1">
        <v>1</v>
      </c>
      <c r="F48" s="33">
        <f t="shared" si="9"/>
        <v>0.04478599999999999</v>
      </c>
      <c r="G48" s="47">
        <f t="shared" si="7"/>
        <v>0.015486998799999997</v>
      </c>
      <c r="H48" s="47">
        <f t="shared" si="8"/>
        <v>0.016942543799999998</v>
      </c>
      <c r="I48" s="33">
        <f t="shared" si="1"/>
        <v>0.0032366600355599995</v>
      </c>
      <c r="J48" s="33">
        <f t="shared" si="2"/>
        <v>0.024135660790667996</v>
      </c>
      <c r="K48" s="5">
        <f t="shared" si="3"/>
        <v>0.1</v>
      </c>
    </row>
    <row r="49" spans="1:11" ht="28.5" customHeight="1">
      <c r="A49" s="2" t="s">
        <v>2455</v>
      </c>
      <c r="B49" s="1" t="s">
        <v>2461</v>
      </c>
      <c r="C49" s="1">
        <v>0.56</v>
      </c>
      <c r="D49" s="1" t="s">
        <v>1124</v>
      </c>
      <c r="E49" s="1">
        <v>1</v>
      </c>
      <c r="F49" s="33">
        <f t="shared" si="9"/>
        <v>0.042653333333333335</v>
      </c>
      <c r="G49" s="47">
        <f t="shared" si="7"/>
        <v>0.014749522666666667</v>
      </c>
      <c r="H49" s="47">
        <f t="shared" si="8"/>
        <v>0.016135756</v>
      </c>
      <c r="I49" s="33">
        <f t="shared" si="1"/>
        <v>0.0030825333672</v>
      </c>
      <c r="J49" s="33">
        <f t="shared" si="2"/>
        <v>0.022986343610160002</v>
      </c>
      <c r="K49" s="5">
        <f t="shared" si="3"/>
        <v>0.1</v>
      </c>
    </row>
    <row r="50" spans="1:11" ht="42" customHeight="1">
      <c r="A50" s="2" t="s">
        <v>2462</v>
      </c>
      <c r="B50" s="1" t="s">
        <v>2463</v>
      </c>
      <c r="C50" s="1">
        <v>0.672</v>
      </c>
      <c r="D50" s="1" t="s">
        <v>1124</v>
      </c>
      <c r="E50" s="1">
        <v>1</v>
      </c>
      <c r="F50" s="33">
        <f t="shared" si="9"/>
        <v>0.051184</v>
      </c>
      <c r="G50" s="47">
        <f t="shared" si="7"/>
        <v>0.0176994272</v>
      </c>
      <c r="H50" s="47">
        <f t="shared" si="8"/>
        <v>0.0193629072</v>
      </c>
      <c r="I50" s="33">
        <f t="shared" si="1"/>
        <v>0.00369904004064</v>
      </c>
      <c r="J50" s="33">
        <f t="shared" si="2"/>
        <v>0.027583612332192</v>
      </c>
      <c r="K50" s="5">
        <f t="shared" si="3"/>
        <v>0.12</v>
      </c>
    </row>
    <row r="51" spans="1:11" ht="31.5" customHeight="1">
      <c r="A51" s="2" t="s">
        <v>2459</v>
      </c>
      <c r="B51" s="1" t="s">
        <v>2463</v>
      </c>
      <c r="C51" s="1">
        <v>0.672</v>
      </c>
      <c r="D51" s="1" t="s">
        <v>1124</v>
      </c>
      <c r="E51" s="1">
        <v>1</v>
      </c>
      <c r="F51" s="33">
        <f t="shared" si="9"/>
        <v>0.051184</v>
      </c>
      <c r="G51" s="47">
        <f t="shared" si="7"/>
        <v>0.0176994272</v>
      </c>
      <c r="H51" s="47">
        <f t="shared" si="8"/>
        <v>0.0193629072</v>
      </c>
      <c r="I51" s="33">
        <f t="shared" si="1"/>
        <v>0.00369904004064</v>
      </c>
      <c r="J51" s="33">
        <f t="shared" si="2"/>
        <v>0.027583612332192</v>
      </c>
      <c r="K51" s="5">
        <f t="shared" si="3"/>
        <v>0.12</v>
      </c>
    </row>
    <row r="52" spans="1:11" ht="18" customHeight="1">
      <c r="A52" s="1" t="s">
        <v>2464</v>
      </c>
      <c r="B52" s="1" t="s">
        <v>2465</v>
      </c>
      <c r="C52" s="1">
        <v>0.036</v>
      </c>
      <c r="D52" s="1" t="s">
        <v>32</v>
      </c>
      <c r="E52" s="1">
        <v>2</v>
      </c>
      <c r="F52" s="33">
        <f>(($C$6*$C$10*$C$8/$C$7*C52)*(1+$C$11+$C$12))*(1+$C$13+$C$15+$C$16)*(1+$C$17)+($C$6*$C$21/$C$7*C52)</f>
        <v>0.11978924912102398</v>
      </c>
      <c r="G52" s="47">
        <f aca="true" t="shared" si="10" ref="F52:G57">F52*$C$18</f>
        <v>0.04142312234605009</v>
      </c>
      <c r="H52" s="47">
        <f aca="true" t="shared" si="11" ref="H52:H57">F52*$C$19</f>
        <v>0.045316272942483374</v>
      </c>
      <c r="I52" s="33">
        <f t="shared" si="1"/>
        <v>0.008657104347781877</v>
      </c>
      <c r="J52" s="33">
        <f t="shared" si="2"/>
        <v>0.06455572462720179</v>
      </c>
      <c r="K52" s="5">
        <f t="shared" si="3"/>
        <v>0.28</v>
      </c>
    </row>
    <row r="53" spans="1:11" ht="15">
      <c r="A53" s="1" t="s">
        <v>2466</v>
      </c>
      <c r="B53" s="1" t="s">
        <v>2467</v>
      </c>
      <c r="C53" s="1">
        <v>0.038</v>
      </c>
      <c r="D53" s="1" t="s">
        <v>32</v>
      </c>
      <c r="E53" s="1">
        <v>2</v>
      </c>
      <c r="F53" s="47">
        <f t="shared" si="10"/>
        <v>0.6916</v>
      </c>
      <c r="G53" s="47">
        <f t="shared" si="10"/>
        <v>0.23915528</v>
      </c>
      <c r="H53" s="47">
        <f t="shared" si="11"/>
        <v>0.26163228</v>
      </c>
      <c r="I53" s="33">
        <f t="shared" si="1"/>
        <v>0.049981558536</v>
      </c>
      <c r="J53" s="33">
        <f t="shared" si="2"/>
        <v>0.3727107355608</v>
      </c>
      <c r="K53" s="5">
        <f t="shared" si="3"/>
        <v>1.62</v>
      </c>
    </row>
    <row r="54" spans="1:11" ht="30.75" customHeight="1">
      <c r="A54" s="2" t="s">
        <v>2468</v>
      </c>
      <c r="B54" s="1" t="s">
        <v>2469</v>
      </c>
      <c r="C54" s="1">
        <v>0.1</v>
      </c>
      <c r="D54" s="1" t="s">
        <v>32</v>
      </c>
      <c r="E54" s="1">
        <v>2</v>
      </c>
      <c r="F54" s="47">
        <f t="shared" si="10"/>
        <v>0.6916</v>
      </c>
      <c r="G54" s="47">
        <f t="shared" si="10"/>
        <v>0.23915528</v>
      </c>
      <c r="H54" s="47">
        <f t="shared" si="11"/>
        <v>0.26163228</v>
      </c>
      <c r="I54" s="33">
        <f t="shared" si="1"/>
        <v>0.049981558536</v>
      </c>
      <c r="J54" s="33">
        <f t="shared" si="2"/>
        <v>0.3727107355608</v>
      </c>
      <c r="K54" s="5">
        <f t="shared" si="3"/>
        <v>1.62</v>
      </c>
    </row>
    <row r="55" spans="1:11" ht="29.25" customHeight="1">
      <c r="A55" s="2" t="s">
        <v>2476</v>
      </c>
      <c r="B55" s="1" t="s">
        <v>2470</v>
      </c>
      <c r="C55" s="1">
        <v>0.15</v>
      </c>
      <c r="D55" s="1" t="s">
        <v>32</v>
      </c>
      <c r="E55" s="1">
        <v>2</v>
      </c>
      <c r="F55" s="47">
        <f t="shared" si="10"/>
        <v>0.6916</v>
      </c>
      <c r="G55" s="47">
        <f t="shared" si="10"/>
        <v>0.23915528</v>
      </c>
      <c r="H55" s="47">
        <f t="shared" si="11"/>
        <v>0.26163228</v>
      </c>
      <c r="I55" s="33">
        <f t="shared" si="1"/>
        <v>0.049981558536</v>
      </c>
      <c r="J55" s="33">
        <f t="shared" si="2"/>
        <v>0.3727107355608</v>
      </c>
      <c r="K55" s="5">
        <f t="shared" si="3"/>
        <v>1.62</v>
      </c>
    </row>
    <row r="56" spans="1:11" ht="27.75" customHeight="1">
      <c r="A56" s="2" t="s">
        <v>2471</v>
      </c>
      <c r="B56" s="1" t="s">
        <v>2472</v>
      </c>
      <c r="C56" s="1">
        <v>0.05</v>
      </c>
      <c r="D56" s="1" t="s">
        <v>32</v>
      </c>
      <c r="E56" s="1">
        <v>2</v>
      </c>
      <c r="F56" s="33">
        <f>(($C$6*$C$10*$C$8/$C$7*C56)*(1+$C$11+$C$12))*(1+$C$13+$C$15+$C$16)*(1+$C$17)+($C$6*$C$21/$C$7*C56)</f>
        <v>0.16637395711253336</v>
      </c>
      <c r="G56" s="47">
        <f t="shared" si="10"/>
        <v>0.05753211436951403</v>
      </c>
      <c r="H56" s="47">
        <f t="shared" si="11"/>
        <v>0.06293926797567137</v>
      </c>
      <c r="I56" s="33">
        <f t="shared" si="1"/>
        <v>0.012023756038585943</v>
      </c>
      <c r="J56" s="33">
        <f t="shared" si="2"/>
        <v>0.08966072864889141</v>
      </c>
      <c r="K56" s="5">
        <f t="shared" si="3"/>
        <v>0.39</v>
      </c>
    </row>
    <row r="57" spans="1:11" ht="30.75" customHeight="1">
      <c r="A57" s="2" t="s">
        <v>2473</v>
      </c>
      <c r="B57" s="7" t="s">
        <v>2474</v>
      </c>
      <c r="C57" s="1">
        <v>0.075</v>
      </c>
      <c r="D57" s="1" t="s">
        <v>32</v>
      </c>
      <c r="E57" s="1">
        <v>2</v>
      </c>
      <c r="F57" s="33">
        <f>(($C$6*$C$10*$C$8/$C$7*C57)*(1+$C$11+$C$12))*(1+$C$13+$C$15+$C$16)*(1+$C$17)+($C$6*$C$21/$C$7*C57)</f>
        <v>0.24956093566880003</v>
      </c>
      <c r="G57" s="47">
        <f t="shared" si="10"/>
        <v>0.08629817155427105</v>
      </c>
      <c r="H57" s="47">
        <f t="shared" si="11"/>
        <v>0.09440890196350706</v>
      </c>
      <c r="I57" s="33">
        <f t="shared" si="1"/>
        <v>0.01803563405787892</v>
      </c>
      <c r="J57" s="33">
        <f t="shared" si="2"/>
        <v>0.1344910929733371</v>
      </c>
      <c r="K57" s="5">
        <f t="shared" si="3"/>
        <v>0.58</v>
      </c>
    </row>
    <row r="58" spans="1:11" ht="15">
      <c r="A58" s="1"/>
      <c r="B58" s="1"/>
      <c r="C58" s="1"/>
      <c r="D58" s="1"/>
      <c r="E58" s="1"/>
      <c r="F58" s="33"/>
      <c r="G58" s="47"/>
      <c r="H58" s="47"/>
      <c r="I58" s="47"/>
      <c r="J58" s="1"/>
      <c r="K58" s="1"/>
    </row>
    <row r="59" spans="1:11" ht="15">
      <c r="A59" s="1"/>
      <c r="B59" s="1"/>
      <c r="C59" s="1"/>
      <c r="D59" s="46"/>
      <c r="E59" s="1"/>
      <c r="F59" s="1"/>
      <c r="G59" s="1"/>
      <c r="H59" s="1"/>
      <c r="I59" s="1"/>
      <c r="J59" s="1"/>
      <c r="K59" s="1"/>
    </row>
    <row r="60" spans="1:11" ht="15">
      <c r="A60" s="85"/>
      <c r="B60" s="85"/>
      <c r="C60" s="85"/>
      <c r="D60" s="85"/>
      <c r="E60" s="85"/>
      <c r="F60" s="85"/>
      <c r="G60" s="85"/>
      <c r="H60" s="85"/>
      <c r="I60" s="85"/>
      <c r="K60" s="85"/>
    </row>
    <row r="61" ht="15">
      <c r="K61" s="85"/>
    </row>
  </sheetData>
  <sheetProtection/>
  <mergeCells count="4">
    <mergeCell ref="G2:M2"/>
    <mergeCell ref="G3:M3"/>
    <mergeCell ref="H4:M4"/>
    <mergeCell ref="F1:M1"/>
  </mergeCells>
  <printOptions/>
  <pageMargins left="0.7480314960629921" right="0.5511811023622047" top="0.984251968503937" bottom="0.984251968503937" header="0.5118110236220472" footer="0.5118110236220472"/>
  <pageSetup fitToHeight="0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view="pageBreakPreview" zoomScale="92" zoomScaleSheetLayoutView="92" zoomScalePageLayoutView="0" workbookViewId="0" topLeftCell="A32">
      <selection activeCell="G7" sqref="G7"/>
    </sheetView>
  </sheetViews>
  <sheetFormatPr defaultColWidth="9.140625" defaultRowHeight="15"/>
  <cols>
    <col min="1" max="1" width="51.8515625" style="77" customWidth="1"/>
    <col min="2" max="2" width="9.28125" style="77" customWidth="1"/>
    <col min="3" max="3" width="9.28125" style="77" bestFit="1" customWidth="1"/>
    <col min="4" max="4" width="8.421875" style="77" customWidth="1"/>
    <col min="5" max="5" width="6.421875" style="77" customWidth="1"/>
    <col min="6" max="6" width="8.28125" style="77" customWidth="1"/>
    <col min="7" max="7" width="8.8515625" style="77" customWidth="1"/>
    <col min="8" max="8" width="10.00390625" style="77" customWidth="1"/>
    <col min="9" max="9" width="10.00390625" style="223" customWidth="1"/>
    <col min="10" max="10" width="8.140625" style="77" customWidth="1"/>
    <col min="11" max="11" width="11.00390625" style="77" customWidth="1"/>
    <col min="12" max="16384" width="9.140625" style="77" customWidth="1"/>
  </cols>
  <sheetData>
    <row r="1" spans="6:13" ht="15">
      <c r="F1" s="304" t="s">
        <v>2187</v>
      </c>
      <c r="G1" s="304"/>
      <c r="H1" s="304"/>
      <c r="I1" s="304"/>
      <c r="J1" s="304"/>
      <c r="K1" s="304"/>
      <c r="L1" s="304"/>
      <c r="M1" s="304"/>
    </row>
    <row r="2" spans="6:13" ht="15">
      <c r="F2" s="150"/>
      <c r="G2" s="303" t="s">
        <v>2510</v>
      </c>
      <c r="H2" s="303"/>
      <c r="I2" s="303"/>
      <c r="J2" s="303"/>
      <c r="K2" s="303"/>
      <c r="L2" s="303"/>
      <c r="M2" s="303"/>
    </row>
    <row r="3" spans="6:13" ht="15">
      <c r="F3" s="150"/>
      <c r="G3" s="303" t="s">
        <v>2509</v>
      </c>
      <c r="H3" s="303"/>
      <c r="I3" s="303"/>
      <c r="J3" s="303"/>
      <c r="K3" s="303"/>
      <c r="L3" s="303"/>
      <c r="M3" s="303"/>
    </row>
    <row r="4" spans="6:13" ht="15">
      <c r="F4" s="150"/>
      <c r="G4" s="150"/>
      <c r="H4" s="303" t="s">
        <v>2613</v>
      </c>
      <c r="I4" s="303"/>
      <c r="J4" s="303"/>
      <c r="K4" s="303"/>
      <c r="L4" s="303"/>
      <c r="M4" s="303"/>
    </row>
    <row r="5" ht="18.75">
      <c r="A5" s="21" t="s">
        <v>1403</v>
      </c>
    </row>
    <row r="6" spans="1:3" ht="15">
      <c r="A6" s="77" t="s">
        <v>4</v>
      </c>
      <c r="C6" s="224">
        <v>127.96</v>
      </c>
    </row>
    <row r="7" spans="1:3" ht="15">
      <c r="A7" s="77" t="s">
        <v>1129</v>
      </c>
      <c r="C7" s="224">
        <v>168</v>
      </c>
    </row>
    <row r="8" spans="1:3" ht="15">
      <c r="A8" s="77" t="s">
        <v>0</v>
      </c>
      <c r="C8" s="144">
        <v>1.2</v>
      </c>
    </row>
    <row r="9" spans="1:7" ht="15">
      <c r="A9" s="1" t="s">
        <v>6</v>
      </c>
      <c r="B9" s="1"/>
      <c r="C9" s="1" t="s">
        <v>7</v>
      </c>
      <c r="D9" s="1" t="s">
        <v>8</v>
      </c>
      <c r="E9" s="1" t="s">
        <v>9</v>
      </c>
      <c r="F9" s="1" t="s">
        <v>10</v>
      </c>
      <c r="G9" s="1" t="s">
        <v>11</v>
      </c>
    </row>
    <row r="10" spans="1:7" ht="15">
      <c r="A10" s="1"/>
      <c r="B10" s="1"/>
      <c r="C10" s="1">
        <v>1.16</v>
      </c>
      <c r="D10" s="1">
        <v>1.35</v>
      </c>
      <c r="E10" s="1">
        <v>1.57</v>
      </c>
      <c r="F10" s="1">
        <v>1.73</v>
      </c>
      <c r="G10" s="1">
        <v>1.9</v>
      </c>
    </row>
    <row r="11" spans="1:3" ht="15">
      <c r="A11" s="77" t="s">
        <v>12</v>
      </c>
      <c r="C11" s="144">
        <v>0.5</v>
      </c>
    </row>
    <row r="12" spans="1:3" ht="15">
      <c r="A12" s="77" t="s">
        <v>1</v>
      </c>
      <c r="C12" s="144">
        <v>0.5</v>
      </c>
    </row>
    <row r="13" spans="1:3" ht="15">
      <c r="A13" s="77" t="s">
        <v>13</v>
      </c>
      <c r="C13" s="144">
        <v>0.3</v>
      </c>
    </row>
    <row r="14" spans="1:7" ht="15">
      <c r="A14" s="1" t="s">
        <v>14</v>
      </c>
      <c r="B14" s="1"/>
      <c r="C14" s="1"/>
      <c r="D14" s="1" t="s">
        <v>8</v>
      </c>
      <c r="E14" s="1" t="s">
        <v>9</v>
      </c>
      <c r="F14" s="1" t="s">
        <v>10</v>
      </c>
      <c r="G14" s="1" t="s">
        <v>11</v>
      </c>
    </row>
    <row r="15" spans="1:7" ht="15">
      <c r="A15" s="1"/>
      <c r="B15" s="1"/>
      <c r="C15" s="1"/>
      <c r="D15" s="1">
        <v>0.18</v>
      </c>
      <c r="E15" s="1">
        <v>0.22</v>
      </c>
      <c r="F15" s="1">
        <v>0.26</v>
      </c>
      <c r="G15" s="1">
        <v>0.3</v>
      </c>
    </row>
    <row r="16" spans="1:3" ht="15">
      <c r="A16" s="77" t="s">
        <v>15</v>
      </c>
      <c r="C16" s="224">
        <v>0.112</v>
      </c>
    </row>
    <row r="17" spans="1:3" ht="15">
      <c r="A17" s="77" t="s">
        <v>2</v>
      </c>
      <c r="C17" s="224">
        <v>0.0859</v>
      </c>
    </row>
    <row r="18" spans="1:3" ht="15">
      <c r="A18" s="294" t="s">
        <v>2615</v>
      </c>
      <c r="C18" s="224">
        <v>0.3458</v>
      </c>
    </row>
    <row r="19" spans="1:3" ht="15">
      <c r="A19" s="77" t="s">
        <v>17</v>
      </c>
      <c r="C19" s="224">
        <v>0.3783</v>
      </c>
    </row>
    <row r="20" spans="1:3" s="223" customFormat="1" ht="15">
      <c r="A20" s="91" t="s">
        <v>2593</v>
      </c>
      <c r="C20" s="224">
        <v>0.0537</v>
      </c>
    </row>
    <row r="21" spans="1:3" ht="15">
      <c r="A21" s="77" t="s">
        <v>18</v>
      </c>
      <c r="C21" s="144">
        <v>0.3</v>
      </c>
    </row>
    <row r="22" spans="1:3" ht="15">
      <c r="A22" s="22" t="s">
        <v>2186</v>
      </c>
      <c r="B22" s="22"/>
      <c r="C22" s="224">
        <v>0.1</v>
      </c>
    </row>
    <row r="23" ht="15">
      <c r="D23" s="4" t="s">
        <v>2417</v>
      </c>
    </row>
    <row r="24" spans="1:11" ht="90">
      <c r="A24" s="35" t="s">
        <v>2115</v>
      </c>
      <c r="B24" s="32" t="s">
        <v>21</v>
      </c>
      <c r="C24" s="35" t="s">
        <v>22</v>
      </c>
      <c r="D24" s="32" t="s">
        <v>23</v>
      </c>
      <c r="E24" s="32" t="s">
        <v>24</v>
      </c>
      <c r="F24" s="35" t="s">
        <v>25</v>
      </c>
      <c r="G24" s="32" t="s">
        <v>26</v>
      </c>
      <c r="H24" s="32" t="s">
        <v>27</v>
      </c>
      <c r="I24" s="32" t="s">
        <v>2594</v>
      </c>
      <c r="J24" s="32" t="s">
        <v>28</v>
      </c>
      <c r="K24" s="35" t="s">
        <v>29</v>
      </c>
    </row>
    <row r="25" spans="1:11" ht="30" hidden="1">
      <c r="A25" s="2" t="s">
        <v>2190</v>
      </c>
      <c r="B25" s="2" t="s">
        <v>2189</v>
      </c>
      <c r="C25" s="2">
        <v>0.075</v>
      </c>
      <c r="D25" s="2" t="s">
        <v>32</v>
      </c>
      <c r="E25" s="2">
        <v>2</v>
      </c>
      <c r="F25" s="33">
        <f>(($C$6*$C$10*$C$8/$C$7*C25)*(1+$C$11+$C$12))*(1+$C$13+$C$15+$C$16)*(1+$C$17)+($C$6*$C$22/$C$7*C25)</f>
        <v>0.24956093566880003</v>
      </c>
      <c r="G25" s="33">
        <f>F25*$C$18</f>
        <v>0.08629817155427105</v>
      </c>
      <c r="H25" s="33">
        <f aca="true" t="shared" si="0" ref="H25:H32">F25*$C$19</f>
        <v>0.09440890196350706</v>
      </c>
      <c r="I25" s="33"/>
      <c r="J25" s="33">
        <f>(F25+G25+H25)*$C$21</f>
        <v>0.12908040275597343</v>
      </c>
      <c r="K25" s="2">
        <f>ROUND((F25+G25+H25+J25),2)</f>
        <v>0.56</v>
      </c>
    </row>
    <row r="26" spans="1:11" s="82" customFormat="1" ht="15">
      <c r="A26" s="2" t="s">
        <v>2194</v>
      </c>
      <c r="B26" s="2" t="s">
        <v>2195</v>
      </c>
      <c r="C26" s="2"/>
      <c r="D26" s="2" t="s">
        <v>32</v>
      </c>
      <c r="E26" s="2"/>
      <c r="F26" s="33"/>
      <c r="G26" s="33"/>
      <c r="H26" s="33"/>
      <c r="I26" s="33"/>
      <c r="J26" s="33"/>
      <c r="K26" s="2"/>
    </row>
    <row r="27" spans="1:11" ht="15">
      <c r="A27" s="2" t="s">
        <v>2196</v>
      </c>
      <c r="B27" s="2" t="s">
        <v>2192</v>
      </c>
      <c r="C27" s="2">
        <v>0.22</v>
      </c>
      <c r="D27" s="2"/>
      <c r="E27" s="2">
        <v>2</v>
      </c>
      <c r="F27" s="33">
        <f>((($C$6*$C$10*$C$8/$C$7*C27)*(1+$C$11+$C$12))*(1+$C$13+$C$15+$C$16))*(1+$C$17)+($C$6*$C$22/$C$7*C27)</f>
        <v>0.7320454112951466</v>
      </c>
      <c r="G27" s="33">
        <f>F27*$C$18</f>
        <v>0.2531413032258617</v>
      </c>
      <c r="H27" s="33">
        <f>F27*$C$19</f>
        <v>0.27693277909295394</v>
      </c>
      <c r="I27" s="33">
        <f>(F27+G27)*C$20</f>
        <v>0.05290452656977814</v>
      </c>
      <c r="J27" s="33">
        <f>(F27+G27+H27+I27)*$C$21</f>
        <v>0.3945072060551221</v>
      </c>
      <c r="K27" s="5">
        <f>ROUND((F27+G27+H27+I27+J27),2)</f>
        <v>1.71</v>
      </c>
    </row>
    <row r="28" spans="1:11" ht="15">
      <c r="A28" s="2" t="s">
        <v>2197</v>
      </c>
      <c r="B28" s="2" t="s">
        <v>2193</v>
      </c>
      <c r="C28" s="2">
        <v>0.27</v>
      </c>
      <c r="D28" s="2"/>
      <c r="E28" s="2">
        <v>2</v>
      </c>
      <c r="F28" s="33">
        <f>(($C$6*$C$10*$C$8/$C$7*C28)*(1+$C$11+$C$12))*(1+$C$13+$C$15+$C$16)*(1+$C$17)+($C$6*$C$22/$C$7*C28)</f>
        <v>0.8984193684076802</v>
      </c>
      <c r="G28" s="33">
        <f>F28*$C$18</f>
        <v>0.3106734175953758</v>
      </c>
      <c r="H28" s="33">
        <f>F28*$C$19</f>
        <v>0.33987204706862545</v>
      </c>
      <c r="I28" s="33">
        <f aca="true" t="shared" si="1" ref="I28:I89">(F28+G28)*C$20</f>
        <v>0.06492828260836411</v>
      </c>
      <c r="J28" s="33">
        <f aca="true" t="shared" si="2" ref="J28:J89">(F28+G28+H28+I28)*$C$21</f>
        <v>0.48416793470401365</v>
      </c>
      <c r="K28" s="5">
        <f aca="true" t="shared" si="3" ref="K28:K89">ROUND((F28+G28+H28+I28+J28),2)</f>
        <v>2.1</v>
      </c>
    </row>
    <row r="29" spans="1:11" ht="30.75" customHeight="1">
      <c r="A29" s="2" t="s">
        <v>2324</v>
      </c>
      <c r="B29" s="2" t="s">
        <v>1118</v>
      </c>
      <c r="C29" s="2">
        <v>2.15</v>
      </c>
      <c r="D29" s="2" t="s">
        <v>32</v>
      </c>
      <c r="E29" s="2">
        <v>3</v>
      </c>
      <c r="F29" s="33">
        <f>(($C$6*$D$10*$C$8/$C$7*C29)*(1+$C$11+$C$12))*(1+$C$13+$D$15+$C$16)*(1+$C$17)+($C$6*$C$22/$C$7*C29)</f>
        <v>9.336123076989335</v>
      </c>
      <c r="G29" s="33">
        <f aca="true" t="shared" si="4" ref="G29:G34">F29*$C$18</f>
        <v>3.228431360022912</v>
      </c>
      <c r="H29" s="33">
        <f t="shared" si="0"/>
        <v>3.5318553600250655</v>
      </c>
      <c r="I29" s="33">
        <f t="shared" si="1"/>
        <v>0.6747165732675576</v>
      </c>
      <c r="J29" s="33">
        <f t="shared" si="2"/>
        <v>5.03133791109146</v>
      </c>
      <c r="K29" s="5">
        <f t="shared" si="3"/>
        <v>21.8</v>
      </c>
    </row>
    <row r="30" spans="1:11" ht="15">
      <c r="A30" s="2" t="s">
        <v>1125</v>
      </c>
      <c r="B30" s="2" t="s">
        <v>1119</v>
      </c>
      <c r="C30" s="2">
        <v>1.02</v>
      </c>
      <c r="D30" s="2" t="s">
        <v>78</v>
      </c>
      <c r="E30" s="2">
        <v>3</v>
      </c>
      <c r="F30" s="33">
        <f>(($C$6*$D$10*$C$8/$C$7*C30)*(1+$C$11+$C$12))*(1+$C$13+$D$15+$C$16)*(1+$C$17)+($C$6*$C$22/$C$7*C30)</f>
        <v>4.4292304830368</v>
      </c>
      <c r="G30" s="33">
        <f t="shared" si="4"/>
        <v>1.5316279010341256</v>
      </c>
      <c r="H30" s="33">
        <f t="shared" si="0"/>
        <v>1.6755778917328217</v>
      </c>
      <c r="I30" s="33">
        <f t="shared" si="1"/>
        <v>0.32009809522460875</v>
      </c>
      <c r="J30" s="33">
        <f t="shared" si="2"/>
        <v>2.3869603113085067</v>
      </c>
      <c r="K30" s="5">
        <f t="shared" si="3"/>
        <v>10.34</v>
      </c>
    </row>
    <row r="31" spans="1:11" ht="15">
      <c r="A31" s="2" t="s">
        <v>2323</v>
      </c>
      <c r="B31" s="2" t="s">
        <v>1120</v>
      </c>
      <c r="C31" s="2">
        <v>0.86</v>
      </c>
      <c r="D31" s="2" t="s">
        <v>78</v>
      </c>
      <c r="E31" s="2">
        <v>3</v>
      </c>
      <c r="F31" s="33">
        <f>(($C$6*$D$10*$C$8/$C$7*C31)*(1+$C$11+$C$12))*(1+$C$13+$D$15+$C$16)*(1+$C$17)+($C$6*$C$22/$C$7*C31)</f>
        <v>3.7344492307957338</v>
      </c>
      <c r="G31" s="33">
        <f t="shared" si="4"/>
        <v>1.2913725440091648</v>
      </c>
      <c r="H31" s="33">
        <f t="shared" si="0"/>
        <v>1.412742144010026</v>
      </c>
      <c r="I31" s="33">
        <f t="shared" si="1"/>
        <v>0.269886629307023</v>
      </c>
      <c r="J31" s="33">
        <f t="shared" si="2"/>
        <v>2.012535164436584</v>
      </c>
      <c r="K31" s="5">
        <f t="shared" si="3"/>
        <v>8.72</v>
      </c>
    </row>
    <row r="32" spans="1:11" ht="15">
      <c r="A32" s="2" t="s">
        <v>1126</v>
      </c>
      <c r="B32" s="2" t="s">
        <v>1121</v>
      </c>
      <c r="C32" s="2">
        <v>0.79</v>
      </c>
      <c r="D32" s="2" t="s">
        <v>78</v>
      </c>
      <c r="E32" s="2">
        <v>3</v>
      </c>
      <c r="F32" s="33">
        <f>(($C$6*$D$10*$C$8/$C$7*C32)*(1+$C$11+$C$12))*(1+$C$13+$D$15+$C$16)*(1+$C$17)+($C$6*$C$22/$C$7*C32)</f>
        <v>3.4304824329402672</v>
      </c>
      <c r="G32" s="33">
        <f t="shared" si="4"/>
        <v>1.1862608253107443</v>
      </c>
      <c r="H32" s="33">
        <f t="shared" si="0"/>
        <v>1.2977515043813033</v>
      </c>
      <c r="I32" s="33">
        <f t="shared" si="1"/>
        <v>0.2479191129680793</v>
      </c>
      <c r="J32" s="33">
        <f t="shared" si="2"/>
        <v>1.8487241626801179</v>
      </c>
      <c r="K32" s="5">
        <f t="shared" si="3"/>
        <v>8.01</v>
      </c>
    </row>
    <row r="33" spans="1:11" ht="15">
      <c r="A33" s="2" t="s">
        <v>1127</v>
      </c>
      <c r="B33" s="2" t="s">
        <v>1122</v>
      </c>
      <c r="C33" s="2">
        <v>0.73</v>
      </c>
      <c r="D33" s="2" t="s">
        <v>78</v>
      </c>
      <c r="E33" s="2">
        <v>3</v>
      </c>
      <c r="F33" s="33">
        <f>(($C$6*$D$10*$C$8/$C$7*C33)*(1+$C$11+$C$12))*(1+$C$13+$D$15+$C$16)*(1+$C$17)+($C$6*$C$22/$C$7*C33)</f>
        <v>3.1699394633498668</v>
      </c>
      <c r="G33" s="33">
        <f t="shared" si="4"/>
        <v>1.096165066426384</v>
      </c>
      <c r="H33" s="33">
        <f>F33*$C$19</f>
        <v>1.1991880989852546</v>
      </c>
      <c r="I33" s="33">
        <f t="shared" si="1"/>
        <v>0.22908981324898467</v>
      </c>
      <c r="J33" s="33">
        <f t="shared" si="2"/>
        <v>1.708314732603147</v>
      </c>
      <c r="K33" s="5">
        <f t="shared" si="3"/>
        <v>7.4</v>
      </c>
    </row>
    <row r="34" spans="1:11" ht="15">
      <c r="A34" s="2" t="s">
        <v>1128</v>
      </c>
      <c r="B34" s="2" t="s">
        <v>1123</v>
      </c>
      <c r="C34" s="2">
        <v>1.78</v>
      </c>
      <c r="D34" s="2" t="s">
        <v>78</v>
      </c>
      <c r="E34" s="2">
        <v>4</v>
      </c>
      <c r="F34" s="33">
        <f>(($C$6*$E$10*$C$8/$C$7*C34)*(1+$C$11+$C$12))*(1+$C$13+$E$15+$C$16)*(1+$C$17)+($C$6*$C$22/$C$7*C34)</f>
        <v>9.18885419050411</v>
      </c>
      <c r="G34" s="33">
        <f t="shared" si="4"/>
        <v>3.177505779076321</v>
      </c>
      <c r="H34" s="33">
        <f>F34*$C$19</f>
        <v>3.476143540267705</v>
      </c>
      <c r="I34" s="33">
        <f t="shared" si="1"/>
        <v>0.664073530366469</v>
      </c>
      <c r="J34" s="33">
        <f t="shared" si="2"/>
        <v>4.951973112064381</v>
      </c>
      <c r="K34" s="5">
        <f t="shared" si="3"/>
        <v>21.46</v>
      </c>
    </row>
    <row r="35" spans="1:11" ht="31.5" customHeight="1">
      <c r="A35" s="78" t="s">
        <v>2325</v>
      </c>
      <c r="B35" s="1" t="s">
        <v>2116</v>
      </c>
      <c r="C35" s="1">
        <v>3.83</v>
      </c>
      <c r="D35" s="23" t="s">
        <v>2117</v>
      </c>
      <c r="E35" s="1">
        <v>3</v>
      </c>
      <c r="F35" s="33">
        <f>(($C$6*$D$10*$C$8/$C$7*C35)*(1+$C$11+$C$12))*(1+$C$13+$D$15+$C$16)*(1+$C$17)+($C$6*$C$22/$C$7*C35)</f>
        <v>16.631326225520535</v>
      </c>
      <c r="G35" s="33">
        <f>F35*$C$18</f>
        <v>5.751112608785001</v>
      </c>
      <c r="H35" s="33">
        <f>F35*$C$19</f>
        <v>6.2916307111144185</v>
      </c>
      <c r="I35" s="33">
        <f t="shared" si="1"/>
        <v>1.2019369654022072</v>
      </c>
      <c r="J35" s="33">
        <f t="shared" si="2"/>
        <v>8.962801953246649</v>
      </c>
      <c r="K35" s="5">
        <f t="shared" si="3"/>
        <v>38.84</v>
      </c>
    </row>
    <row r="36" spans="1:11" ht="27.75" customHeight="1">
      <c r="A36" s="2" t="s">
        <v>2326</v>
      </c>
      <c r="B36" s="1" t="s">
        <v>2118</v>
      </c>
      <c r="C36" s="1">
        <v>0.09</v>
      </c>
      <c r="D36" s="23" t="s">
        <v>2117</v>
      </c>
      <c r="E36" s="1">
        <v>2</v>
      </c>
      <c r="F36" s="33">
        <f aca="true" t="shared" si="5" ref="F36:F45">(($C$6*$C$10*$C$8/$C$7*C36)*(1+$C$11+$C$12))*(1+$C$13+$C$15+$C$16)*(1+$C$17)+($C$6*$C$22/$C$7*C36)</f>
        <v>0.29947312280256</v>
      </c>
      <c r="G36" s="1">
        <f>F36*$C$18</f>
        <v>0.10355780586512525</v>
      </c>
      <c r="H36" s="1">
        <f>F36*$C$19</f>
        <v>0.11329068235620846</v>
      </c>
      <c r="I36" s="33">
        <f t="shared" si="1"/>
        <v>0.021642760869454696</v>
      </c>
      <c r="J36" s="33">
        <f t="shared" si="2"/>
        <v>0.16138931156800454</v>
      </c>
      <c r="K36" s="5">
        <f t="shared" si="3"/>
        <v>0.7</v>
      </c>
    </row>
    <row r="37" spans="1:11" ht="28.5" customHeight="1">
      <c r="A37" s="2" t="s">
        <v>2327</v>
      </c>
      <c r="B37" s="1" t="s">
        <v>2119</v>
      </c>
      <c r="C37" s="1">
        <v>0.12</v>
      </c>
      <c r="D37" s="23" t="s">
        <v>2117</v>
      </c>
      <c r="E37" s="1">
        <v>2</v>
      </c>
      <c r="F37" s="33">
        <f t="shared" si="5"/>
        <v>0.39929749707008</v>
      </c>
      <c r="G37" s="47">
        <f aca="true" t="shared" si="6" ref="G37:G51">F37*$C$18</f>
        <v>0.13807707448683365</v>
      </c>
      <c r="H37" s="47">
        <f aca="true" t="shared" si="7" ref="H37:H51">F37*$C$19</f>
        <v>0.15105424314161128</v>
      </c>
      <c r="I37" s="33">
        <f t="shared" si="1"/>
        <v>0.028857014492606258</v>
      </c>
      <c r="J37" s="33">
        <f t="shared" si="2"/>
        <v>0.21518574875733934</v>
      </c>
      <c r="K37" s="5">
        <f t="shared" si="3"/>
        <v>0.93</v>
      </c>
    </row>
    <row r="38" spans="1:11" ht="45.75" customHeight="1">
      <c r="A38" s="2" t="s">
        <v>2328</v>
      </c>
      <c r="B38" s="1" t="s">
        <v>2120</v>
      </c>
      <c r="C38" s="1">
        <v>0.2</v>
      </c>
      <c r="D38" s="23" t="s">
        <v>2117</v>
      </c>
      <c r="E38" s="1">
        <v>2</v>
      </c>
      <c r="F38" s="33">
        <f t="shared" si="5"/>
        <v>0.6654958284501334</v>
      </c>
      <c r="G38" s="47">
        <f t="shared" si="6"/>
        <v>0.23012845747805613</v>
      </c>
      <c r="H38" s="47">
        <f t="shared" si="7"/>
        <v>0.2517570719026855</v>
      </c>
      <c r="I38" s="33">
        <f t="shared" si="1"/>
        <v>0.048095024154343774</v>
      </c>
      <c r="J38" s="33">
        <f t="shared" si="2"/>
        <v>0.35864291459556563</v>
      </c>
      <c r="K38" s="5">
        <f t="shared" si="3"/>
        <v>1.55</v>
      </c>
    </row>
    <row r="39" spans="1:11" ht="46.5" customHeight="1">
      <c r="A39" s="2" t="s">
        <v>2329</v>
      </c>
      <c r="B39" s="1" t="s">
        <v>2121</v>
      </c>
      <c r="C39" s="1">
        <v>0.4</v>
      </c>
      <c r="D39" s="23" t="s">
        <v>2117</v>
      </c>
      <c r="E39" s="1">
        <v>2</v>
      </c>
      <c r="F39" s="33">
        <f t="shared" si="5"/>
        <v>1.3309916569002669</v>
      </c>
      <c r="G39" s="47">
        <f t="shared" si="6"/>
        <v>0.46025691495611226</v>
      </c>
      <c r="H39" s="47">
        <f t="shared" si="7"/>
        <v>0.503514143805371</v>
      </c>
      <c r="I39" s="33">
        <f t="shared" si="1"/>
        <v>0.09619004830868755</v>
      </c>
      <c r="J39" s="33">
        <f t="shared" si="2"/>
        <v>0.7172858291911313</v>
      </c>
      <c r="K39" s="5">
        <f t="shared" si="3"/>
        <v>3.11</v>
      </c>
    </row>
    <row r="40" spans="1:11" ht="44.25" customHeight="1">
      <c r="A40" s="2" t="s">
        <v>2330</v>
      </c>
      <c r="B40" s="1" t="s">
        <v>2122</v>
      </c>
      <c r="C40" s="1">
        <v>0.8</v>
      </c>
      <c r="D40" s="23" t="s">
        <v>2117</v>
      </c>
      <c r="E40" s="1">
        <v>2</v>
      </c>
      <c r="F40" s="33">
        <f t="shared" si="5"/>
        <v>2.6619833138005338</v>
      </c>
      <c r="G40" s="47">
        <f t="shared" si="6"/>
        <v>0.9205138299122245</v>
      </c>
      <c r="H40" s="47">
        <f t="shared" si="7"/>
        <v>1.007028287610742</v>
      </c>
      <c r="I40" s="33">
        <f t="shared" si="1"/>
        <v>0.1923800966173751</v>
      </c>
      <c r="J40" s="33">
        <f t="shared" si="2"/>
        <v>1.4345716583822625</v>
      </c>
      <c r="K40" s="5">
        <f t="shared" si="3"/>
        <v>6.22</v>
      </c>
    </row>
    <row r="41" spans="1:11" ht="27.75" customHeight="1">
      <c r="A41" s="2" t="s">
        <v>2331</v>
      </c>
      <c r="B41" s="1" t="s">
        <v>2123</v>
      </c>
      <c r="C41" s="1">
        <v>0.5</v>
      </c>
      <c r="D41" s="23" t="s">
        <v>2117</v>
      </c>
      <c r="E41" s="1">
        <v>2</v>
      </c>
      <c r="F41" s="33">
        <f t="shared" si="5"/>
        <v>1.6637395711253333</v>
      </c>
      <c r="G41" s="47">
        <f t="shared" si="6"/>
        <v>0.5753211436951403</v>
      </c>
      <c r="H41" s="47">
        <f t="shared" si="7"/>
        <v>0.6293926797567136</v>
      </c>
      <c r="I41" s="33">
        <f t="shared" si="1"/>
        <v>0.12023756038585943</v>
      </c>
      <c r="J41" s="33">
        <f t="shared" si="2"/>
        <v>0.8966072864889141</v>
      </c>
      <c r="K41" s="5">
        <f t="shared" si="3"/>
        <v>3.89</v>
      </c>
    </row>
    <row r="42" spans="1:11" ht="27" customHeight="1">
      <c r="A42" s="2" t="s">
        <v>2124</v>
      </c>
      <c r="B42" s="1" t="s">
        <v>2125</v>
      </c>
      <c r="C42" s="1">
        <v>0.86</v>
      </c>
      <c r="D42" s="23" t="s">
        <v>2117</v>
      </c>
      <c r="E42" s="1">
        <v>2</v>
      </c>
      <c r="F42" s="33">
        <f t="shared" si="5"/>
        <v>2.8616320623355738</v>
      </c>
      <c r="G42" s="47">
        <f t="shared" si="6"/>
        <v>0.9895523671556414</v>
      </c>
      <c r="H42" s="47">
        <f t="shared" si="7"/>
        <v>1.0825554091815477</v>
      </c>
      <c r="I42" s="33">
        <f t="shared" si="1"/>
        <v>0.20680860386367825</v>
      </c>
      <c r="J42" s="33">
        <f t="shared" si="2"/>
        <v>1.5421645327609321</v>
      </c>
      <c r="K42" s="5">
        <f t="shared" si="3"/>
        <v>6.68</v>
      </c>
    </row>
    <row r="43" spans="1:11" ht="30" customHeight="1">
      <c r="A43" s="2" t="s">
        <v>2332</v>
      </c>
      <c r="B43" s="1" t="s">
        <v>2126</v>
      </c>
      <c r="C43" s="1">
        <v>0.17</v>
      </c>
      <c r="D43" s="23" t="s">
        <v>2117</v>
      </c>
      <c r="E43" s="1">
        <v>2</v>
      </c>
      <c r="F43" s="33">
        <f t="shared" si="5"/>
        <v>0.5656714541826134</v>
      </c>
      <c r="G43" s="47">
        <f t="shared" si="6"/>
        <v>0.19560918885634773</v>
      </c>
      <c r="H43" s="47">
        <f t="shared" si="7"/>
        <v>0.21399351111728268</v>
      </c>
      <c r="I43" s="33">
        <f t="shared" si="1"/>
        <v>0.04088077053119221</v>
      </c>
      <c r="J43" s="33">
        <f t="shared" si="2"/>
        <v>0.30484647740623083</v>
      </c>
      <c r="K43" s="5">
        <f t="shared" si="3"/>
        <v>1.32</v>
      </c>
    </row>
    <row r="44" spans="1:11" ht="15">
      <c r="A44" s="1" t="s">
        <v>2127</v>
      </c>
      <c r="B44" s="1" t="s">
        <v>2128</v>
      </c>
      <c r="C44" s="1">
        <v>0.32</v>
      </c>
      <c r="D44" s="23" t="s">
        <v>2117</v>
      </c>
      <c r="E44" s="1">
        <v>2</v>
      </c>
      <c r="F44" s="33">
        <f t="shared" si="5"/>
        <v>1.0647933255202133</v>
      </c>
      <c r="G44" s="47">
        <f t="shared" si="6"/>
        <v>0.36820553196488975</v>
      </c>
      <c r="H44" s="47">
        <f t="shared" si="7"/>
        <v>0.40281131504429674</v>
      </c>
      <c r="I44" s="33">
        <f t="shared" si="1"/>
        <v>0.07695203864695004</v>
      </c>
      <c r="J44" s="33">
        <f t="shared" si="2"/>
        <v>0.5738286633529049</v>
      </c>
      <c r="K44" s="5">
        <f t="shared" si="3"/>
        <v>2.49</v>
      </c>
    </row>
    <row r="45" spans="1:11" ht="27.75" customHeight="1">
      <c r="A45" s="2" t="s">
        <v>2333</v>
      </c>
      <c r="B45" s="1" t="s">
        <v>2129</v>
      </c>
      <c r="C45" s="1">
        <v>0.16</v>
      </c>
      <c r="D45" s="23" t="s">
        <v>2117</v>
      </c>
      <c r="E45" s="1">
        <v>2</v>
      </c>
      <c r="F45" s="33">
        <f t="shared" si="5"/>
        <v>0.5323966627601067</v>
      </c>
      <c r="G45" s="47">
        <f t="shared" si="6"/>
        <v>0.18410276598244488</v>
      </c>
      <c r="H45" s="47">
        <f t="shared" si="7"/>
        <v>0.20140565752214837</v>
      </c>
      <c r="I45" s="33">
        <f t="shared" si="1"/>
        <v>0.03847601932347502</v>
      </c>
      <c r="J45" s="33">
        <f t="shared" si="2"/>
        <v>0.28691433167645247</v>
      </c>
      <c r="K45" s="5">
        <f t="shared" si="3"/>
        <v>1.24</v>
      </c>
    </row>
    <row r="46" spans="1:11" ht="30.75" customHeight="1">
      <c r="A46" s="2" t="s">
        <v>2334</v>
      </c>
      <c r="B46" s="1" t="s">
        <v>2130</v>
      </c>
      <c r="C46" s="1">
        <v>0.2</v>
      </c>
      <c r="D46" s="23" t="s">
        <v>2117</v>
      </c>
      <c r="E46" s="1">
        <v>3</v>
      </c>
      <c r="F46" s="33">
        <f>(($C$6*$D$10*$C$8/$C$7*C46)*(1+$C$11+$C$12))*(1+$C$13+$D$15+$C$16)*(1+$C$17)+($C$6*$C$22/$C$7*C46)</f>
        <v>0.8684765653013334</v>
      </c>
      <c r="G46" s="47">
        <f t="shared" si="6"/>
        <v>0.3003191962812011</v>
      </c>
      <c r="H46" s="47">
        <f t="shared" si="7"/>
        <v>0.32854468465349446</v>
      </c>
      <c r="I46" s="33">
        <f t="shared" si="1"/>
        <v>0.0627643323969821</v>
      </c>
      <c r="J46" s="33">
        <f t="shared" si="2"/>
        <v>0.4680314335899034</v>
      </c>
      <c r="K46" s="5">
        <f t="shared" si="3"/>
        <v>2.03</v>
      </c>
    </row>
    <row r="47" spans="1:11" ht="30" customHeight="1">
      <c r="A47" s="2" t="s">
        <v>2335</v>
      </c>
      <c r="B47" s="1" t="s">
        <v>2131</v>
      </c>
      <c r="C47" s="1">
        <v>3.25</v>
      </c>
      <c r="D47" s="16" t="s">
        <v>2132</v>
      </c>
      <c r="E47" s="1">
        <v>3</v>
      </c>
      <c r="F47" s="33">
        <f>(($C$6*$D$10*$C$8/$C$7*C47)*(1+$C$11+$C$12))*(1+$C$13+$D$15+$C$16)*(1+$C$17)+($C$6*$C$22/$C$7*C47)</f>
        <v>14.112744186146669</v>
      </c>
      <c r="G47" s="47">
        <f t="shared" si="6"/>
        <v>4.880186939569518</v>
      </c>
      <c r="H47" s="47">
        <f t="shared" si="7"/>
        <v>5.338851125619285</v>
      </c>
      <c r="I47" s="33">
        <f t="shared" si="1"/>
        <v>1.019920401450959</v>
      </c>
      <c r="J47" s="33">
        <f t="shared" si="2"/>
        <v>7.605510795835929</v>
      </c>
      <c r="K47" s="5">
        <f t="shared" si="3"/>
        <v>32.96</v>
      </c>
    </row>
    <row r="48" spans="1:11" ht="28.5" customHeight="1">
      <c r="A48" s="2" t="s">
        <v>2133</v>
      </c>
      <c r="B48" s="1" t="s">
        <v>2134</v>
      </c>
      <c r="C48" s="1">
        <v>0.35</v>
      </c>
      <c r="D48" s="1" t="s">
        <v>1124</v>
      </c>
      <c r="E48" s="1">
        <v>2</v>
      </c>
      <c r="F48" s="33">
        <f>(($C$6*$C$10*$C$8/$C$7*C48)*(1+$C$11+$C$12))*(1+$C$13+$C$15+$C$16)*(1+$C$17)+($C$6*$C$22/$C$7*C48)</f>
        <v>1.164617699787733</v>
      </c>
      <c r="G48" s="47">
        <f t="shared" si="6"/>
        <v>0.4027248005865981</v>
      </c>
      <c r="H48" s="47">
        <f t="shared" si="7"/>
        <v>0.44057487582969945</v>
      </c>
      <c r="I48" s="33">
        <f t="shared" si="1"/>
        <v>0.08416629227010158</v>
      </c>
      <c r="J48" s="33">
        <f t="shared" si="2"/>
        <v>0.6276251005422396</v>
      </c>
      <c r="K48" s="5">
        <f t="shared" si="3"/>
        <v>2.72</v>
      </c>
    </row>
    <row r="49" spans="1:11" ht="16.5" customHeight="1">
      <c r="A49" s="2" t="s">
        <v>2336</v>
      </c>
      <c r="B49" s="1" t="s">
        <v>2135</v>
      </c>
      <c r="C49" s="1">
        <v>0.35</v>
      </c>
      <c r="D49" s="1" t="s">
        <v>1124</v>
      </c>
      <c r="E49" s="1">
        <v>2</v>
      </c>
      <c r="F49" s="33">
        <f>(($C$6*$C$10*$C$8/$C$7*C49)*(1+$C$11+$C$12))*(1+$C$13+$C$15+$C$16)*(1+$C$17)+($C$6*$C$22/$C$7*C49)</f>
        <v>1.164617699787733</v>
      </c>
      <c r="G49" s="47">
        <f t="shared" si="6"/>
        <v>0.4027248005865981</v>
      </c>
      <c r="H49" s="47">
        <f t="shared" si="7"/>
        <v>0.44057487582969945</v>
      </c>
      <c r="I49" s="33">
        <f t="shared" si="1"/>
        <v>0.08416629227010158</v>
      </c>
      <c r="J49" s="33">
        <f t="shared" si="2"/>
        <v>0.6276251005422396</v>
      </c>
      <c r="K49" s="5">
        <f t="shared" si="3"/>
        <v>2.72</v>
      </c>
    </row>
    <row r="50" spans="1:11" ht="15">
      <c r="A50" s="1" t="s">
        <v>2136</v>
      </c>
      <c r="B50" s="1" t="s">
        <v>2137</v>
      </c>
      <c r="C50" s="1">
        <v>0.35</v>
      </c>
      <c r="D50" s="1" t="s">
        <v>1124</v>
      </c>
      <c r="E50" s="1">
        <v>2</v>
      </c>
      <c r="F50" s="33">
        <f>(($C$6*$C$10*$C$8/$C$7*C50)*(1+$C$11+$C$12))*(1+$C$13+$C$15+$C$16)*(1+$C$17)+($C$6*$C$22/$C$7*C50)</f>
        <v>1.164617699787733</v>
      </c>
      <c r="G50" s="47">
        <f t="shared" si="6"/>
        <v>0.4027248005865981</v>
      </c>
      <c r="H50" s="47">
        <f t="shared" si="7"/>
        <v>0.44057487582969945</v>
      </c>
      <c r="I50" s="33">
        <f t="shared" si="1"/>
        <v>0.08416629227010158</v>
      </c>
      <c r="J50" s="33">
        <f t="shared" si="2"/>
        <v>0.6276251005422396</v>
      </c>
      <c r="K50" s="5">
        <f t="shared" si="3"/>
        <v>2.72</v>
      </c>
    </row>
    <row r="51" spans="1:11" ht="15">
      <c r="A51" s="1" t="s">
        <v>2337</v>
      </c>
      <c r="B51" s="1" t="s">
        <v>2138</v>
      </c>
      <c r="C51" s="1">
        <v>0.52</v>
      </c>
      <c r="D51" s="1" t="s">
        <v>1124</v>
      </c>
      <c r="E51" s="1">
        <v>2</v>
      </c>
      <c r="F51" s="33">
        <f>(($C$6*$C$10*$C$8/$C$7*C51)*(1+$C$11+$C$12))*(1+$C$13+$C$15+$C$16)*(1+$C$17)+($C$6*$C$22/$C$7*C51)</f>
        <v>1.7302891539703467</v>
      </c>
      <c r="G51" s="47">
        <f t="shared" si="6"/>
        <v>0.5983339894429459</v>
      </c>
      <c r="H51" s="47">
        <f t="shared" si="7"/>
        <v>0.6545683869469822</v>
      </c>
      <c r="I51" s="33">
        <f t="shared" si="1"/>
        <v>0.12504706280129382</v>
      </c>
      <c r="J51" s="33">
        <f t="shared" si="2"/>
        <v>0.9324715779484706</v>
      </c>
      <c r="K51" s="5">
        <f t="shared" si="3"/>
        <v>4.04</v>
      </c>
    </row>
    <row r="52" spans="1:11" ht="15">
      <c r="A52" s="1" t="s">
        <v>2338</v>
      </c>
      <c r="B52" s="1" t="s">
        <v>2139</v>
      </c>
      <c r="C52" s="1"/>
      <c r="D52" s="1"/>
      <c r="E52" s="1"/>
      <c r="F52" s="1"/>
      <c r="G52" s="47"/>
      <c r="H52" s="47"/>
      <c r="I52" s="33">
        <f t="shared" si="1"/>
        <v>0</v>
      </c>
      <c r="J52" s="33">
        <f t="shared" si="2"/>
        <v>0</v>
      </c>
      <c r="K52" s="5">
        <f t="shared" si="3"/>
        <v>0</v>
      </c>
    </row>
    <row r="53" spans="1:11" ht="15">
      <c r="A53" s="1" t="s">
        <v>2339</v>
      </c>
      <c r="B53" s="1">
        <v>30.1</v>
      </c>
      <c r="C53" s="1">
        <v>0.053</v>
      </c>
      <c r="D53" s="1" t="s">
        <v>153</v>
      </c>
      <c r="E53" s="1">
        <v>3</v>
      </c>
      <c r="F53" s="33">
        <f>(($C$6*$D$10*$C$8/$C$7*C53)*(1+$C$11+$C$12))*(1+$C$13+$D$15+$C$16)*(1+$C$17)+($C$6*$C$22/$C$7*C53)</f>
        <v>0.23014628980485335</v>
      </c>
      <c r="G53" s="47">
        <f aca="true" t="shared" si="8" ref="G53:G62">F53*$C$18</f>
        <v>0.07958458701451829</v>
      </c>
      <c r="H53" s="47">
        <f aca="true" t="shared" si="9" ref="H53:H62">F53*$C$19</f>
        <v>0.08706434143317603</v>
      </c>
      <c r="I53" s="33">
        <f t="shared" si="1"/>
        <v>0.016632548085200254</v>
      </c>
      <c r="J53" s="33">
        <f t="shared" si="2"/>
        <v>0.12402832990132437</v>
      </c>
      <c r="K53" s="5">
        <f t="shared" si="3"/>
        <v>0.54</v>
      </c>
    </row>
    <row r="54" spans="1:11" ht="15">
      <c r="A54" s="1" t="s">
        <v>2340</v>
      </c>
      <c r="B54" s="1">
        <v>30.2</v>
      </c>
      <c r="C54" s="1">
        <v>0.091</v>
      </c>
      <c r="D54" s="1" t="s">
        <v>153</v>
      </c>
      <c r="E54" s="1">
        <v>3</v>
      </c>
      <c r="F54" s="33">
        <f>(($C$6*$D$10*$C$8/$C$7*C54)*(1+$C$11+$C$12))*(1+$C$13+$D$15+$C$16)*(1+$C$17)+($C$6*$C$22/$C$7*C54)</f>
        <v>0.39515683721210665</v>
      </c>
      <c r="G54" s="47">
        <f t="shared" si="8"/>
        <v>0.13664523430794648</v>
      </c>
      <c r="H54" s="47">
        <f t="shared" si="9"/>
        <v>0.14948783151733996</v>
      </c>
      <c r="I54" s="33">
        <f t="shared" si="1"/>
        <v>0.02855777124062685</v>
      </c>
      <c r="J54" s="33">
        <f t="shared" si="2"/>
        <v>0.21295430228340598</v>
      </c>
      <c r="K54" s="5">
        <f t="shared" si="3"/>
        <v>0.92</v>
      </c>
    </row>
    <row r="55" spans="1:11" ht="15">
      <c r="A55" s="1" t="s">
        <v>2341</v>
      </c>
      <c r="B55" s="1">
        <v>30.3</v>
      </c>
      <c r="C55" s="1">
        <v>0.072</v>
      </c>
      <c r="D55" s="1" t="s">
        <v>153</v>
      </c>
      <c r="E55" s="1">
        <v>3</v>
      </c>
      <c r="F55" s="33">
        <f>(($C$6*$D$10*$C$8/$C$7*C55)*(1+$C$11+$C$12))*(1+$C$13+$D$15+$C$16)*(1+$C$17)+($C$6*$C$22/$C$7*C55)</f>
        <v>0.31265156350848006</v>
      </c>
      <c r="G55" s="47">
        <f t="shared" si="8"/>
        <v>0.1081149106612324</v>
      </c>
      <c r="H55" s="47">
        <f t="shared" si="9"/>
        <v>0.11827608647525802</v>
      </c>
      <c r="I55" s="33">
        <f t="shared" si="1"/>
        <v>0.022595159662913557</v>
      </c>
      <c r="J55" s="33">
        <f t="shared" si="2"/>
        <v>0.1684913160923652</v>
      </c>
      <c r="K55" s="5">
        <f t="shared" si="3"/>
        <v>0.73</v>
      </c>
    </row>
    <row r="56" spans="1:11" ht="29.25" customHeight="1">
      <c r="A56" s="2" t="s">
        <v>2140</v>
      </c>
      <c r="B56" s="1" t="s">
        <v>2141</v>
      </c>
      <c r="C56" s="1">
        <v>0.14</v>
      </c>
      <c r="D56" s="1" t="s">
        <v>153</v>
      </c>
      <c r="E56" s="1">
        <v>3</v>
      </c>
      <c r="F56" s="33">
        <f>(($C$6*$D$10*$C$8/$C$7*C56)*(1+$C$11+$C$12))*(1+$C$13+$D$15+$C$16)*(1+$C$17)+($C$6*$C$22/$C$7*C56)</f>
        <v>0.6079335957109334</v>
      </c>
      <c r="G56" s="47">
        <f t="shared" si="8"/>
        <v>0.21022343739684077</v>
      </c>
      <c r="H56" s="47">
        <f t="shared" si="9"/>
        <v>0.22998127925744613</v>
      </c>
      <c r="I56" s="33">
        <f t="shared" si="1"/>
        <v>0.043935032677887474</v>
      </c>
      <c r="J56" s="33">
        <f t="shared" si="2"/>
        <v>0.32762200351293236</v>
      </c>
      <c r="K56" s="5">
        <f t="shared" si="3"/>
        <v>1.42</v>
      </c>
    </row>
    <row r="57" spans="1:11" ht="15">
      <c r="A57" s="1" t="s">
        <v>2142</v>
      </c>
      <c r="B57" s="1" t="s">
        <v>2143</v>
      </c>
      <c r="C57" s="1">
        <v>3.04</v>
      </c>
      <c r="D57" s="1" t="s">
        <v>1124</v>
      </c>
      <c r="E57" s="1">
        <v>2</v>
      </c>
      <c r="F57" s="33">
        <f>(($C$6*$C$10*$C$8/$C$7*C57)*(1+$C$11+$C$12))*(1+$C$13+$C$15+$C$16)*(1+$C$17)+($C$6*$C$22/$C$7*C57)</f>
        <v>10.115536592442027</v>
      </c>
      <c r="G57" s="47">
        <f t="shared" si="8"/>
        <v>3.497952553666453</v>
      </c>
      <c r="H57" s="47">
        <f t="shared" si="9"/>
        <v>3.826707492920819</v>
      </c>
      <c r="I57" s="33">
        <f t="shared" si="1"/>
        <v>0.7310443671460253</v>
      </c>
      <c r="J57" s="33">
        <f t="shared" si="2"/>
        <v>5.451372301852597</v>
      </c>
      <c r="K57" s="5">
        <f t="shared" si="3"/>
        <v>23.62</v>
      </c>
    </row>
    <row r="58" spans="1:11" ht="15">
      <c r="A58" s="1" t="s">
        <v>2144</v>
      </c>
      <c r="B58" s="7" t="s">
        <v>2145</v>
      </c>
      <c r="C58" s="1">
        <v>1.79</v>
      </c>
      <c r="D58" s="1" t="s">
        <v>1124</v>
      </c>
      <c r="E58" s="1">
        <v>2</v>
      </c>
      <c r="F58" s="33">
        <f>(($C$6*$C$10*$C$8/$C$7*C58)*(1+$C$11+$C$12))*(1+$C$13+$C$15+$C$16)*(1+$C$17)+($C$6*$C$22/$C$7*C58)</f>
        <v>5.956187664628693</v>
      </c>
      <c r="G58" s="47">
        <f t="shared" si="8"/>
        <v>2.059649694428602</v>
      </c>
      <c r="H58" s="47">
        <f t="shared" si="9"/>
        <v>2.253225793529035</v>
      </c>
      <c r="I58" s="33">
        <f t="shared" si="1"/>
        <v>0.4304504661813767</v>
      </c>
      <c r="J58" s="33">
        <f t="shared" si="2"/>
        <v>3.209854085630312</v>
      </c>
      <c r="K58" s="5">
        <f t="shared" si="3"/>
        <v>13.91</v>
      </c>
    </row>
    <row r="59" spans="1:11" ht="15">
      <c r="A59" s="1" t="s">
        <v>2342</v>
      </c>
      <c r="B59" s="1" t="s">
        <v>2146</v>
      </c>
      <c r="C59" s="1">
        <v>0.89</v>
      </c>
      <c r="D59" s="1" t="s">
        <v>32</v>
      </c>
      <c r="E59" s="1">
        <v>3</v>
      </c>
      <c r="F59" s="33">
        <f>(($C$6*$D$10*$C$8/$C$7*C59)*(1+$C$11+$C$12))*(1+$C$13+$D$15+$C$16)*(1+$C$17)+($C$6*$C$22/$C$7*C59)</f>
        <v>3.8647207155909338</v>
      </c>
      <c r="G59" s="47">
        <f t="shared" si="8"/>
        <v>1.3364204234513448</v>
      </c>
      <c r="H59" s="47">
        <f t="shared" si="9"/>
        <v>1.4620238467080504</v>
      </c>
      <c r="I59" s="33">
        <f t="shared" si="1"/>
        <v>0.2793012791665704</v>
      </c>
      <c r="J59" s="33">
        <f t="shared" si="2"/>
        <v>2.0827398794750698</v>
      </c>
      <c r="K59" s="5">
        <f t="shared" si="3"/>
        <v>9.03</v>
      </c>
    </row>
    <row r="60" spans="1:11" ht="15">
      <c r="A60" s="1" t="s">
        <v>2343</v>
      </c>
      <c r="B60" s="1" t="s">
        <v>2147</v>
      </c>
      <c r="C60" s="1">
        <v>0.39</v>
      </c>
      <c r="D60" s="1" t="s">
        <v>78</v>
      </c>
      <c r="E60" s="1">
        <v>3</v>
      </c>
      <c r="F60" s="33">
        <f>(($C$6*$D$10*$C$8/$C$7*C60)*(1+$C$11+$C$12))*(1+$C$13+$D$15+$C$16)*(1+$C$17)+($C$6*$C$22/$C$7*C60)</f>
        <v>1.6935293023376004</v>
      </c>
      <c r="G60" s="47">
        <f t="shared" si="8"/>
        <v>0.5856224327483422</v>
      </c>
      <c r="H60" s="47">
        <f t="shared" si="9"/>
        <v>0.6406621350743142</v>
      </c>
      <c r="I60" s="33">
        <f t="shared" si="1"/>
        <v>0.12239044817411511</v>
      </c>
      <c r="J60" s="33">
        <f t="shared" si="2"/>
        <v>0.9126612955003115</v>
      </c>
      <c r="K60" s="5">
        <f t="shared" si="3"/>
        <v>3.95</v>
      </c>
    </row>
    <row r="61" spans="1:11" ht="24" customHeight="1">
      <c r="A61" s="138" t="s">
        <v>2148</v>
      </c>
      <c r="B61" s="1" t="s">
        <v>2149</v>
      </c>
      <c r="C61" s="1">
        <v>5.25</v>
      </c>
      <c r="D61" s="17" t="s">
        <v>2152</v>
      </c>
      <c r="E61" s="1">
        <v>4</v>
      </c>
      <c r="F61" s="33">
        <f>(($C$6*$E$10*$C$8/$C$7*C61)*(1+$C$11+$C$12))*(1+$C$13+$E$15+$C$16)*(1+$C$17)+($C$6*$C$22/$C$7*C61)</f>
        <v>27.101957584352007</v>
      </c>
      <c r="G61" s="47">
        <f t="shared" si="8"/>
        <v>9.371856932668925</v>
      </c>
      <c r="H61" s="47">
        <f t="shared" si="9"/>
        <v>10.252670554160366</v>
      </c>
      <c r="I61" s="33">
        <f t="shared" si="1"/>
        <v>1.958643839564024</v>
      </c>
      <c r="J61" s="33">
        <f t="shared" si="2"/>
        <v>14.605538673223597</v>
      </c>
      <c r="K61" s="5">
        <f t="shared" si="3"/>
        <v>63.29</v>
      </c>
    </row>
    <row r="62" spans="1:11" ht="15">
      <c r="A62" s="1" t="s">
        <v>2150</v>
      </c>
      <c r="B62" s="1" t="s">
        <v>2151</v>
      </c>
      <c r="C62" s="1">
        <v>0.082</v>
      </c>
      <c r="D62" s="1" t="s">
        <v>78</v>
      </c>
      <c r="E62" s="1">
        <v>3</v>
      </c>
      <c r="F62" s="33">
        <f>(($C$6*$D$10*$C$8/$C$7*C62)*(1+$C$11+$C$12))*(1+$C$13+$D$15+$C$16)*(1+$C$17)+($C$6*$C$22/$C$7*C62)</f>
        <v>0.3560753917735467</v>
      </c>
      <c r="G62" s="47">
        <f t="shared" si="8"/>
        <v>0.12313087047529245</v>
      </c>
      <c r="H62" s="47">
        <f t="shared" si="9"/>
        <v>0.13470332070793273</v>
      </c>
      <c r="I62" s="33">
        <f t="shared" si="1"/>
        <v>0.02573337628276266</v>
      </c>
      <c r="J62" s="33">
        <f t="shared" si="2"/>
        <v>0.1918928877718603</v>
      </c>
      <c r="K62" s="5">
        <f t="shared" si="3"/>
        <v>0.83</v>
      </c>
    </row>
    <row r="63" spans="1:11" ht="15">
      <c r="A63" s="1" t="s">
        <v>2344</v>
      </c>
      <c r="B63" s="1" t="s">
        <v>2153</v>
      </c>
      <c r="C63" s="1"/>
      <c r="D63" s="1"/>
      <c r="E63" s="1"/>
      <c r="F63" s="1"/>
      <c r="G63" s="47"/>
      <c r="H63" s="47"/>
      <c r="I63" s="33"/>
      <c r="J63" s="33"/>
      <c r="K63" s="5"/>
    </row>
    <row r="64" spans="1:11" ht="15">
      <c r="A64" s="1" t="s">
        <v>2154</v>
      </c>
      <c r="B64" s="1"/>
      <c r="C64" s="1"/>
      <c r="D64" s="1"/>
      <c r="E64" s="1"/>
      <c r="F64" s="1"/>
      <c r="G64" s="47"/>
      <c r="H64" s="47"/>
      <c r="I64" s="33"/>
      <c r="J64" s="33"/>
      <c r="K64" s="5"/>
    </row>
    <row r="65" spans="1:11" ht="15">
      <c r="A65" s="1" t="s">
        <v>2345</v>
      </c>
      <c r="B65" s="1">
        <v>38.1</v>
      </c>
      <c r="C65" s="1">
        <v>0.5</v>
      </c>
      <c r="D65" s="1" t="s">
        <v>78</v>
      </c>
      <c r="E65" s="1">
        <v>3</v>
      </c>
      <c r="F65" s="33">
        <f>(($C$6*$D$10*$C$8/$C$7*C65)*(1+$C$11+$C$12))*(1+$C$13+$D$15+$C$16)*(1+$C$17)+($C$6*$C$22/$C$7*C65)</f>
        <v>2.1711914132533336</v>
      </c>
      <c r="G65" s="47">
        <f>F65*$C$18</f>
        <v>0.7507979907030028</v>
      </c>
      <c r="H65" s="47">
        <f>F65*$C$19</f>
        <v>0.8213617116337362</v>
      </c>
      <c r="I65" s="33">
        <f t="shared" si="1"/>
        <v>0.15691083099245526</v>
      </c>
      <c r="J65" s="33">
        <f t="shared" si="2"/>
        <v>1.1700785839747583</v>
      </c>
      <c r="K65" s="5">
        <f t="shared" si="3"/>
        <v>5.07</v>
      </c>
    </row>
    <row r="66" spans="1:11" ht="15">
      <c r="A66" s="1" t="s">
        <v>2346</v>
      </c>
      <c r="B66" s="1">
        <v>38.2</v>
      </c>
      <c r="C66" s="1">
        <v>0.34</v>
      </c>
      <c r="D66" s="1" t="s">
        <v>78</v>
      </c>
      <c r="E66" s="1">
        <v>3</v>
      </c>
      <c r="F66" s="33">
        <f>(($C$6*$D$10*$C$8/$C$7*C66)*(1+$C$11+$C$12))*(1+$C$13+$D$15+$C$16)*(1+$C$17)+($C$6*$C$22/$C$7*C66)</f>
        <v>1.476410161012267</v>
      </c>
      <c r="G66" s="47">
        <f>F66*$C$18</f>
        <v>0.510542633678042</v>
      </c>
      <c r="H66" s="47">
        <f>F66*$C$19</f>
        <v>0.5585259639109407</v>
      </c>
      <c r="I66" s="33">
        <f t="shared" si="1"/>
        <v>0.1066993650748696</v>
      </c>
      <c r="J66" s="33">
        <f t="shared" si="2"/>
        <v>0.7956534371028359</v>
      </c>
      <c r="K66" s="5">
        <f t="shared" si="3"/>
        <v>3.45</v>
      </c>
    </row>
    <row r="67" spans="1:11" ht="28.5" customHeight="1">
      <c r="A67" s="78" t="s">
        <v>2347</v>
      </c>
      <c r="B67" s="79" t="s">
        <v>2155</v>
      </c>
      <c r="C67" s="79">
        <v>0.26</v>
      </c>
      <c r="D67" s="17" t="s">
        <v>2156</v>
      </c>
      <c r="E67" s="79">
        <v>4</v>
      </c>
      <c r="F67" s="80">
        <f>(($C$6*$E$10*$C$8/$C$7*C67)*(1+$C$11+$C$12))*(1+$C$13+$E$15+$C$16)*(1+$C$17)+($C$6*$C$22/$C$7*C67)</f>
        <v>1.3421921851298135</v>
      </c>
      <c r="G67" s="81">
        <f>F67*$C$18</f>
        <v>0.4641300576178895</v>
      </c>
      <c r="H67" s="81">
        <f>F67*$C$19</f>
        <v>0.5077513036346085</v>
      </c>
      <c r="I67" s="33">
        <f t="shared" si="1"/>
        <v>0.09699950443555165</v>
      </c>
      <c r="J67" s="33">
        <f t="shared" si="2"/>
        <v>0.7233219152453589</v>
      </c>
      <c r="K67" s="5">
        <f t="shared" si="3"/>
        <v>3.13</v>
      </c>
    </row>
    <row r="68" spans="1:11" ht="15">
      <c r="A68" s="1" t="s">
        <v>2348</v>
      </c>
      <c r="B68" s="1" t="s">
        <v>2157</v>
      </c>
      <c r="C68" s="1"/>
      <c r="D68" s="1"/>
      <c r="E68" s="1"/>
      <c r="F68" s="1"/>
      <c r="G68" s="47"/>
      <c r="H68" s="47"/>
      <c r="I68" s="33"/>
      <c r="J68" s="33"/>
      <c r="K68" s="5"/>
    </row>
    <row r="69" spans="1:11" ht="28.5" customHeight="1">
      <c r="A69" s="139" t="s">
        <v>2158</v>
      </c>
      <c r="B69" s="1" t="s">
        <v>2159</v>
      </c>
      <c r="C69" s="1"/>
      <c r="D69" s="1"/>
      <c r="E69" s="1"/>
      <c r="F69" s="1"/>
      <c r="G69" s="47"/>
      <c r="H69" s="47"/>
      <c r="I69" s="33"/>
      <c r="J69" s="33"/>
      <c r="K69" s="5"/>
    </row>
    <row r="70" spans="1:11" ht="15">
      <c r="A70" s="1" t="s">
        <v>2349</v>
      </c>
      <c r="B70" s="68" t="s">
        <v>2160</v>
      </c>
      <c r="C70" s="1">
        <v>0.014</v>
      </c>
      <c r="D70" s="1" t="s">
        <v>32</v>
      </c>
      <c r="E70" s="1">
        <v>3</v>
      </c>
      <c r="F70" s="33">
        <f>(($C$6*$D$10*$C$8/$C$7*C70)*(1+$C$11+$C$12))*(1+$C$13+$D$15+$C$16)*(1+$C$17)+($C$6*$C$22/$C$7*C70)</f>
        <v>0.06079335957109335</v>
      </c>
      <c r="G70" s="47">
        <f>F70*$C$18</f>
        <v>0.02102234373968408</v>
      </c>
      <c r="H70" s="47">
        <f>F70*$C$19</f>
        <v>0.022998127925744617</v>
      </c>
      <c r="I70" s="33">
        <f t="shared" si="1"/>
        <v>0.004393503267788748</v>
      </c>
      <c r="J70" s="33">
        <f t="shared" si="2"/>
        <v>0.032762200351293236</v>
      </c>
      <c r="K70" s="5">
        <f t="shared" si="3"/>
        <v>0.14</v>
      </c>
    </row>
    <row r="71" spans="1:11" ht="15">
      <c r="A71" s="1" t="s">
        <v>2350</v>
      </c>
      <c r="B71" s="68" t="s">
        <v>2161</v>
      </c>
      <c r="C71" s="1">
        <v>0.017</v>
      </c>
      <c r="D71" s="1" t="s">
        <v>32</v>
      </c>
      <c r="E71" s="1">
        <v>3</v>
      </c>
      <c r="F71" s="33">
        <f>(($C$6*$D$10*$C$8/$C$7*C71)*(1+$C$11+$C$12))*(1+$C$13+$D$15+$C$16)*(1+$C$17)+($C$6*$C$22/$C$7*C71)</f>
        <v>0.07382050805061333</v>
      </c>
      <c r="G71" s="47">
        <f>F71*$C$18</f>
        <v>0.02552713168390209</v>
      </c>
      <c r="H71" s="47">
        <f>F71*$C$19</f>
        <v>0.02792629819554702</v>
      </c>
      <c r="I71" s="33">
        <f t="shared" si="1"/>
        <v>0.0053349682537434774</v>
      </c>
      <c r="J71" s="33">
        <f t="shared" si="2"/>
        <v>0.03978267185514176</v>
      </c>
      <c r="K71" s="5">
        <f t="shared" si="3"/>
        <v>0.17</v>
      </c>
    </row>
    <row r="72" spans="1:11" ht="29.25" customHeight="1">
      <c r="A72" s="139" t="s">
        <v>2351</v>
      </c>
      <c r="B72" s="1" t="s">
        <v>2162</v>
      </c>
      <c r="C72" s="1"/>
      <c r="D72" s="1"/>
      <c r="E72" s="1"/>
      <c r="F72" s="1"/>
      <c r="G72" s="47"/>
      <c r="H72" s="47"/>
      <c r="I72" s="33"/>
      <c r="J72" s="33"/>
      <c r="K72" s="5"/>
    </row>
    <row r="73" spans="1:11" ht="15">
      <c r="A73" s="1" t="s">
        <v>2352</v>
      </c>
      <c r="B73" s="68" t="s">
        <v>2163</v>
      </c>
      <c r="C73" s="1">
        <v>0.03</v>
      </c>
      <c r="D73" s="1" t="s">
        <v>32</v>
      </c>
      <c r="E73" s="1">
        <v>3</v>
      </c>
      <c r="F73" s="33">
        <f>(($C$6*$D$10*$C$8/$C$7*C73)*(1+$C$11+$C$12))*(1+$C$13+$D$15+$C$16)*(1+$C$17)+($C$6*$C$22/$C$7*C73)</f>
        <v>0.13027148479520004</v>
      </c>
      <c r="G73" s="47">
        <f aca="true" t="shared" si="10" ref="G73:G78">F73*$C$18</f>
        <v>0.04504787944218017</v>
      </c>
      <c r="H73" s="47">
        <f aca="true" t="shared" si="11" ref="H73:H78">F73*$C$19</f>
        <v>0.04928170269802418</v>
      </c>
      <c r="I73" s="33">
        <f t="shared" si="1"/>
        <v>0.009414649859547316</v>
      </c>
      <c r="J73" s="33">
        <f t="shared" si="2"/>
        <v>0.07020471503848551</v>
      </c>
      <c r="K73" s="5">
        <f t="shared" si="3"/>
        <v>0.3</v>
      </c>
    </row>
    <row r="74" spans="1:11" ht="15">
      <c r="A74" s="1" t="s">
        <v>2353</v>
      </c>
      <c r="B74" s="68" t="s">
        <v>2164</v>
      </c>
      <c r="C74" s="1">
        <v>0.041</v>
      </c>
      <c r="D74" s="1" t="s">
        <v>32</v>
      </c>
      <c r="E74" s="1">
        <v>3</v>
      </c>
      <c r="F74" s="33">
        <f>(($C$6*$D$10*$C$8/$C$7*C74)*(1+$C$11+$C$12))*(1+$C$13+$D$15+$C$16)*(1+$C$17)+($C$6*$C$22/$C$7*C74)</f>
        <v>0.17803769588677335</v>
      </c>
      <c r="G74" s="47">
        <f t="shared" si="10"/>
        <v>0.061565435237646224</v>
      </c>
      <c r="H74" s="47">
        <f t="shared" si="11"/>
        <v>0.06735166035396636</v>
      </c>
      <c r="I74" s="33">
        <f t="shared" si="1"/>
        <v>0.01286668814138133</v>
      </c>
      <c r="J74" s="33">
        <f t="shared" si="2"/>
        <v>0.09594644388593015</v>
      </c>
      <c r="K74" s="5">
        <f t="shared" si="3"/>
        <v>0.42</v>
      </c>
    </row>
    <row r="75" spans="1:11" ht="15">
      <c r="A75" s="1" t="s">
        <v>2354</v>
      </c>
      <c r="B75" s="1" t="s">
        <v>2165</v>
      </c>
      <c r="C75" s="1">
        <v>0.21</v>
      </c>
      <c r="D75" s="1" t="s">
        <v>153</v>
      </c>
      <c r="E75" s="1">
        <v>4</v>
      </c>
      <c r="F75" s="33">
        <f>(($C$6*$E$10*$C$8/$C$7*C75)*(1+$C$11+$C$12))*(1+$C$13+$E$15+$C$16)*(1+$C$17)+($C$6*$C$22/$C$7*C75)</f>
        <v>1.0840783033740802</v>
      </c>
      <c r="G75" s="47">
        <f t="shared" si="10"/>
        <v>0.37487427730675693</v>
      </c>
      <c r="H75" s="47">
        <f t="shared" si="11"/>
        <v>0.41010682216641453</v>
      </c>
      <c r="I75" s="33">
        <f t="shared" si="1"/>
        <v>0.07834575358256096</v>
      </c>
      <c r="J75" s="33">
        <f t="shared" si="2"/>
        <v>0.5842215469289438</v>
      </c>
      <c r="K75" s="5">
        <f t="shared" si="3"/>
        <v>2.53</v>
      </c>
    </row>
    <row r="76" spans="1:11" ht="15">
      <c r="A76" s="1" t="s">
        <v>2355</v>
      </c>
      <c r="B76" s="1" t="s">
        <v>2166</v>
      </c>
      <c r="C76" s="1">
        <v>0.18</v>
      </c>
      <c r="D76" s="1" t="s">
        <v>153</v>
      </c>
      <c r="E76" s="1">
        <v>4</v>
      </c>
      <c r="F76" s="33">
        <f>(($C$6*$E$10*$C$8/$C$7*C76)*(1+$C$11+$C$12))*(1+$C$13+$E$15+$C$16)*(1+$C$17)+($C$6*$C$22/$C$7*C76)</f>
        <v>0.9292099743206401</v>
      </c>
      <c r="G76" s="47">
        <f t="shared" si="10"/>
        <v>0.3213208091200774</v>
      </c>
      <c r="H76" s="47">
        <f t="shared" si="11"/>
        <v>0.3515201332854982</v>
      </c>
      <c r="I76" s="33">
        <f t="shared" si="1"/>
        <v>0.06715350307076653</v>
      </c>
      <c r="J76" s="33">
        <f t="shared" si="2"/>
        <v>0.5007613259390947</v>
      </c>
      <c r="K76" s="5">
        <f t="shared" si="3"/>
        <v>2.17</v>
      </c>
    </row>
    <row r="77" spans="1:11" ht="15">
      <c r="A77" s="1" t="s">
        <v>2356</v>
      </c>
      <c r="B77" s="46" t="s">
        <v>2167</v>
      </c>
      <c r="C77" s="1">
        <v>0.042</v>
      </c>
      <c r="D77" s="1" t="s">
        <v>153</v>
      </c>
      <c r="E77" s="1">
        <v>3</v>
      </c>
      <c r="F77" s="33">
        <f>(($C$6*$D$10*$C$8/$C$7*C77)*(1+$C$11+$C$12))*(1+$C$13+$D$15+$C$16)*(1+$C$17)+($C$6*$C$22/$C$7*C77)</f>
        <v>0.18238007871328005</v>
      </c>
      <c r="G77" s="47">
        <f t="shared" si="10"/>
        <v>0.06306703121905224</v>
      </c>
      <c r="H77" s="47">
        <f t="shared" si="11"/>
        <v>0.06899438377723385</v>
      </c>
      <c r="I77" s="33">
        <f t="shared" si="1"/>
        <v>0.013180509803366243</v>
      </c>
      <c r="J77" s="33">
        <f t="shared" si="2"/>
        <v>0.09828660105387972</v>
      </c>
      <c r="K77" s="5">
        <f t="shared" si="3"/>
        <v>0.43</v>
      </c>
    </row>
    <row r="78" spans="1:11" ht="15">
      <c r="A78" s="1" t="s">
        <v>2357</v>
      </c>
      <c r="B78" s="68" t="s">
        <v>2168</v>
      </c>
      <c r="C78" s="1">
        <v>0.051</v>
      </c>
      <c r="D78" s="1" t="s">
        <v>153</v>
      </c>
      <c r="E78" s="1">
        <v>3</v>
      </c>
      <c r="F78" s="33">
        <f>(($C$6*$D$10*$C$8/$C$7*C78)*(1+$C$11+$C$12))*(1+$C$13+$D$15+$C$16)*(1+$C$17)+($C$6*$C$22/$C$7*C78)</f>
        <v>0.22146152415184</v>
      </c>
      <c r="G78" s="47">
        <f t="shared" si="10"/>
        <v>0.07658139505170627</v>
      </c>
      <c r="H78" s="47">
        <f t="shared" si="11"/>
        <v>0.08377889458664108</v>
      </c>
      <c r="I78" s="33">
        <f t="shared" si="1"/>
        <v>0.016004904761230437</v>
      </c>
      <c r="J78" s="33">
        <f t="shared" si="2"/>
        <v>0.11934801556542535</v>
      </c>
      <c r="K78" s="5">
        <f t="shared" si="3"/>
        <v>0.52</v>
      </c>
    </row>
    <row r="79" spans="1:11" ht="15">
      <c r="A79" s="1" t="s">
        <v>2358</v>
      </c>
      <c r="B79" s="1" t="s">
        <v>2169</v>
      </c>
      <c r="C79" s="1"/>
      <c r="D79" s="1"/>
      <c r="E79" s="1"/>
      <c r="F79" s="1"/>
      <c r="G79" s="47"/>
      <c r="H79" s="47"/>
      <c r="I79" s="33"/>
      <c r="J79" s="33"/>
      <c r="K79" s="5"/>
    </row>
    <row r="80" spans="1:11" ht="15">
      <c r="A80" s="1" t="s">
        <v>2170</v>
      </c>
      <c r="B80" s="1"/>
      <c r="C80" s="1"/>
      <c r="D80" s="1"/>
      <c r="E80" s="1"/>
      <c r="F80" s="1"/>
      <c r="G80" s="47"/>
      <c r="H80" s="47"/>
      <c r="I80" s="33"/>
      <c r="J80" s="33"/>
      <c r="K80" s="5"/>
    </row>
    <row r="81" spans="1:11" ht="15">
      <c r="A81" s="51" t="s">
        <v>2359</v>
      </c>
      <c r="B81" s="68" t="s">
        <v>2171</v>
      </c>
      <c r="C81" s="1">
        <v>0.41</v>
      </c>
      <c r="D81" s="1" t="s">
        <v>32</v>
      </c>
      <c r="E81" s="1">
        <v>4</v>
      </c>
      <c r="F81" s="33">
        <f>(($C$6*$E$10*$C$8/$C$7*C81)*(1+$C$11+$C$12))*(1+$C$13+$E$15+$C$16)*(1+$C$17)+($C$6*$C$22/$C$7*C81)</f>
        <v>2.1165338303970134</v>
      </c>
      <c r="G81" s="47">
        <f>F81*$C$18</f>
        <v>0.7318973985512872</v>
      </c>
      <c r="H81" s="47">
        <f>F81*$C$19</f>
        <v>0.8006847480391902</v>
      </c>
      <c r="I81" s="33">
        <f t="shared" si="1"/>
        <v>0.15296075699452372</v>
      </c>
      <c r="J81" s="33">
        <f t="shared" si="2"/>
        <v>1.1406230201946042</v>
      </c>
      <c r="K81" s="5">
        <f t="shared" si="3"/>
        <v>4.94</v>
      </c>
    </row>
    <row r="82" spans="1:11" ht="15">
      <c r="A82" s="1" t="s">
        <v>2360</v>
      </c>
      <c r="B82" s="68" t="s">
        <v>2172</v>
      </c>
      <c r="C82" s="1">
        <v>0.44</v>
      </c>
      <c r="D82" s="1" t="s">
        <v>32</v>
      </c>
      <c r="E82" s="1">
        <v>4</v>
      </c>
      <c r="F82" s="33">
        <f>(($C$6*$E$10*$C$8/$C$7*C82)*(1+$C$11+$C$12))*(1+$C$13+$E$15+$C$16)*(1+$C$17)+($C$6*$C$22/$C$7*C82)</f>
        <v>2.271402159450454</v>
      </c>
      <c r="G82" s="47">
        <f>F82*$C$18</f>
        <v>0.7854508667379669</v>
      </c>
      <c r="H82" s="47">
        <f>F82*$C$19</f>
        <v>0.8592714369201068</v>
      </c>
      <c r="I82" s="33">
        <f t="shared" si="1"/>
        <v>0.16415300750631817</v>
      </c>
      <c r="J82" s="33">
        <f t="shared" si="2"/>
        <v>1.2240832411844536</v>
      </c>
      <c r="K82" s="5">
        <f t="shared" si="3"/>
        <v>5.3</v>
      </c>
    </row>
    <row r="83" spans="1:11" ht="15">
      <c r="A83" s="51" t="s">
        <v>2361</v>
      </c>
      <c r="B83" s="68" t="s">
        <v>2173</v>
      </c>
      <c r="C83" s="1">
        <v>0.57</v>
      </c>
      <c r="D83" s="1" t="s">
        <v>32</v>
      </c>
      <c r="E83" s="1">
        <v>4</v>
      </c>
      <c r="F83" s="33">
        <f>(($C$6*$E$10*$C$8/$C$7*C83)*(1+$C$11+$C$12))*(1+$C$13+$E$15+$C$16)*(1+$C$17)+($C$6*$C$22/$C$7*C83)</f>
        <v>2.9424982520153597</v>
      </c>
      <c r="G83" s="47">
        <f>F83*$C$18</f>
        <v>1.0175158955469115</v>
      </c>
      <c r="H83" s="47">
        <f>F83*$C$19</f>
        <v>1.1131470887374106</v>
      </c>
      <c r="I83" s="33">
        <f t="shared" si="1"/>
        <v>0.21265275972409395</v>
      </c>
      <c r="J83" s="33">
        <f t="shared" si="2"/>
        <v>1.5857441988071326</v>
      </c>
      <c r="K83" s="5">
        <f t="shared" si="3"/>
        <v>6.87</v>
      </c>
    </row>
    <row r="84" spans="1:11" ht="15">
      <c r="A84" s="1" t="s">
        <v>2360</v>
      </c>
      <c r="B84" s="68" t="s">
        <v>2174</v>
      </c>
      <c r="C84" s="1">
        <v>0.65</v>
      </c>
      <c r="D84" s="1" t="s">
        <v>32</v>
      </c>
      <c r="E84" s="1">
        <v>4</v>
      </c>
      <c r="F84" s="33">
        <f>(($C$6*$E$10*$C$8/$C$7*C84)*(1+$C$11+$C$12))*(1+$C$13+$E$15+$C$16)*(1+$C$17)+($C$6*$C$22/$C$7*C84)</f>
        <v>3.3554804628245334</v>
      </c>
      <c r="G84" s="47">
        <f>F84*$C$18</f>
        <v>1.1603251440447235</v>
      </c>
      <c r="H84" s="47">
        <f>F84*$C$19</f>
        <v>1.269378259086521</v>
      </c>
      <c r="I84" s="33">
        <f t="shared" si="1"/>
        <v>0.2424987610888791</v>
      </c>
      <c r="J84" s="33">
        <f t="shared" si="2"/>
        <v>1.8083047881133971</v>
      </c>
      <c r="K84" s="5">
        <f t="shared" si="3"/>
        <v>7.84</v>
      </c>
    </row>
    <row r="85" spans="1:11" ht="15">
      <c r="A85" s="1" t="s">
        <v>2362</v>
      </c>
      <c r="B85" s="1"/>
      <c r="C85" s="1"/>
      <c r="D85" s="1"/>
      <c r="E85" s="1"/>
      <c r="F85" s="1"/>
      <c r="G85" s="47"/>
      <c r="H85" s="47"/>
      <c r="I85" s="33"/>
      <c r="J85" s="33"/>
      <c r="K85" s="5"/>
    </row>
    <row r="86" spans="1:11" ht="15">
      <c r="A86" s="51" t="s">
        <v>2359</v>
      </c>
      <c r="B86" s="68" t="s">
        <v>2175</v>
      </c>
      <c r="C86" s="1">
        <v>0.37</v>
      </c>
      <c r="D86" s="1" t="s">
        <v>32</v>
      </c>
      <c r="E86" s="1">
        <v>4</v>
      </c>
      <c r="F86" s="33">
        <f>(($C$6*$E$10*$C$8/$C$7*C86)*(1+$C$11+$C$12))*(1+$C$13+$E$15+$C$16)*(1+$C$17)+($C$6*$C$22/$C$7*C86)</f>
        <v>1.9100427249924268</v>
      </c>
      <c r="G86" s="47">
        <f>F86*$C$18</f>
        <v>0.6604927743023812</v>
      </c>
      <c r="H86" s="47">
        <f>F86*$C$19</f>
        <v>0.7225691628646351</v>
      </c>
      <c r="I86" s="33">
        <f t="shared" si="1"/>
        <v>0.13803775631213117</v>
      </c>
      <c r="J86" s="33">
        <f t="shared" si="2"/>
        <v>1.0293427255414722</v>
      </c>
      <c r="K86" s="5">
        <f t="shared" si="3"/>
        <v>4.46</v>
      </c>
    </row>
    <row r="87" spans="1:11" ht="15">
      <c r="A87" s="1" t="s">
        <v>2360</v>
      </c>
      <c r="B87" s="68" t="s">
        <v>2176</v>
      </c>
      <c r="C87" s="1">
        <v>0.44</v>
      </c>
      <c r="D87" s="1" t="s">
        <v>32</v>
      </c>
      <c r="E87" s="1">
        <v>4</v>
      </c>
      <c r="F87" s="33">
        <f>(($C$6*$E$10*$C$8/$C$7*C87)*(1+$C$11+$C$12))*(1+$C$13+$E$15+$C$16)*(1+$C$17)+($C$6*$C$22/$C$7*C87)</f>
        <v>2.271402159450454</v>
      </c>
      <c r="G87" s="47">
        <f>F87*$C$18</f>
        <v>0.7854508667379669</v>
      </c>
      <c r="H87" s="47">
        <f>F87*$C$19</f>
        <v>0.8592714369201068</v>
      </c>
      <c r="I87" s="33">
        <f t="shared" si="1"/>
        <v>0.16415300750631817</v>
      </c>
      <c r="J87" s="33">
        <f t="shared" si="2"/>
        <v>1.2240832411844536</v>
      </c>
      <c r="K87" s="5">
        <f t="shared" si="3"/>
        <v>5.3</v>
      </c>
    </row>
    <row r="88" spans="1:11" ht="15">
      <c r="A88" s="51" t="s">
        <v>2361</v>
      </c>
      <c r="B88" s="68" t="s">
        <v>2177</v>
      </c>
      <c r="C88" s="1">
        <v>0.54</v>
      </c>
      <c r="D88" s="1" t="s">
        <v>32</v>
      </c>
      <c r="E88" s="1">
        <v>4</v>
      </c>
      <c r="F88" s="33">
        <f>(($C$6*$E$10*$C$8/$C$7*C88)*(1+$C$11+$C$12))*(1+$C$13+$E$15+$C$16)*(1+$C$17)+($C$6*$C$22/$C$7*C88)</f>
        <v>2.7876299229619206</v>
      </c>
      <c r="G88" s="47">
        <f>F88*$C$18</f>
        <v>0.9639624273602321</v>
      </c>
      <c r="H88" s="47">
        <f>F88*$C$19</f>
        <v>1.0545603998564945</v>
      </c>
      <c r="I88" s="33">
        <f t="shared" si="1"/>
        <v>0.20146050921229958</v>
      </c>
      <c r="J88" s="33">
        <f t="shared" si="2"/>
        <v>1.502283977817284</v>
      </c>
      <c r="K88" s="5">
        <f t="shared" si="3"/>
        <v>6.51</v>
      </c>
    </row>
    <row r="89" spans="1:11" ht="15">
      <c r="A89" s="1" t="s">
        <v>2360</v>
      </c>
      <c r="B89" s="68" t="s">
        <v>2178</v>
      </c>
      <c r="C89" s="1">
        <v>0.64</v>
      </c>
      <c r="D89" s="1" t="s">
        <v>32</v>
      </c>
      <c r="E89" s="1">
        <v>4</v>
      </c>
      <c r="F89" s="33">
        <f>(($C$6*$E$10*$C$8/$C$7*C89)*(1+$C$11+$C$12))*(1+$C$13+$E$15+$C$16)*(1+$C$17)+($C$6*$C$22/$C$7*C89)</f>
        <v>3.3038576864733873</v>
      </c>
      <c r="G89" s="47">
        <f>F89*$C$18</f>
        <v>1.1424739879824972</v>
      </c>
      <c r="H89" s="47">
        <f>F89*$C$19</f>
        <v>1.2498493627928824</v>
      </c>
      <c r="I89" s="33">
        <f t="shared" si="1"/>
        <v>0.238768010918281</v>
      </c>
      <c r="J89" s="33">
        <f t="shared" si="2"/>
        <v>1.7804847144501144</v>
      </c>
      <c r="K89" s="5">
        <f t="shared" si="3"/>
        <v>7.72</v>
      </c>
    </row>
    <row r="90" spans="1:11" ht="27" customHeight="1">
      <c r="A90" s="2" t="s">
        <v>2363</v>
      </c>
      <c r="B90" s="1" t="s">
        <v>2184</v>
      </c>
      <c r="C90" s="1"/>
      <c r="D90" s="1"/>
      <c r="E90" s="1"/>
      <c r="F90" s="1"/>
      <c r="G90" s="47"/>
      <c r="H90" s="47"/>
      <c r="I90" s="33"/>
      <c r="J90" s="33"/>
      <c r="K90" s="5"/>
    </row>
    <row r="91" spans="1:11" ht="15">
      <c r="A91" s="51" t="s">
        <v>2364</v>
      </c>
      <c r="B91" s="1"/>
      <c r="C91" s="1"/>
      <c r="D91" s="1"/>
      <c r="E91" s="1"/>
      <c r="F91" s="1"/>
      <c r="G91" s="47"/>
      <c r="H91" s="47"/>
      <c r="I91" s="33"/>
      <c r="J91" s="33"/>
      <c r="K91" s="5"/>
    </row>
    <row r="92" spans="1:11" ht="15">
      <c r="A92" s="1" t="s">
        <v>2179</v>
      </c>
      <c r="B92" s="68" t="s">
        <v>2181</v>
      </c>
      <c r="C92" s="1">
        <v>0.043</v>
      </c>
      <c r="D92" s="1" t="s">
        <v>32</v>
      </c>
      <c r="E92" s="1">
        <v>3</v>
      </c>
      <c r="F92" s="33">
        <f>(($C$6*$D$10*$C$8/$C$7*C92)*(1+$C$11+$C$12))*(1+$C$13+$D$15+$C$16)*(1+$C$17)+($C$6*$C$22/$C$7*C92)</f>
        <v>0.18672246153978667</v>
      </c>
      <c r="G92" s="47">
        <f>F92*$C$18</f>
        <v>0.06456862720045822</v>
      </c>
      <c r="H92" s="47">
        <f>F92*$C$19</f>
        <v>0.0706371072005013</v>
      </c>
      <c r="I92" s="33">
        <f aca="true" t="shared" si="12" ref="I92:I133">(F92+G92)*C$20</f>
        <v>0.013494331465351148</v>
      </c>
      <c r="J92" s="33">
        <f aca="true" t="shared" si="13" ref="J92:J133">(F92+G92+H92+I92)*$C$21</f>
        <v>0.1006267582218292</v>
      </c>
      <c r="K92" s="5">
        <f aca="true" t="shared" si="14" ref="K92:K133">ROUND((F92+G92+H92+I92+J92),2)</f>
        <v>0.44</v>
      </c>
    </row>
    <row r="93" spans="1:11" ht="15">
      <c r="A93" s="1" t="s">
        <v>2180</v>
      </c>
      <c r="B93" s="68" t="s">
        <v>2182</v>
      </c>
      <c r="C93" s="1">
        <v>0.052</v>
      </c>
      <c r="D93" s="1" t="s">
        <v>32</v>
      </c>
      <c r="E93" s="1">
        <v>3</v>
      </c>
      <c r="F93" s="33">
        <f>(($C$6*$D$10*$C$8/$C$7*C93)*(1+$C$11+$C$12))*(1+$C$13+$D$15+$C$16)*(1+$C$17)+($C$6*$C$22/$C$7*C93)</f>
        <v>0.22580390697834665</v>
      </c>
      <c r="G93" s="47">
        <f>F93*$C$18</f>
        <v>0.07808299103311227</v>
      </c>
      <c r="H93" s="47">
        <f>F93*$C$19</f>
        <v>0.08542161800990855</v>
      </c>
      <c r="I93" s="33">
        <f t="shared" si="12"/>
        <v>0.016318726423215343</v>
      </c>
      <c r="J93" s="33">
        <f t="shared" si="13"/>
        <v>0.12168817273337484</v>
      </c>
      <c r="K93" s="5">
        <f t="shared" si="14"/>
        <v>0.53</v>
      </c>
    </row>
    <row r="94" spans="1:11" ht="15">
      <c r="A94" s="51" t="s">
        <v>2365</v>
      </c>
      <c r="B94" s="68" t="s">
        <v>2183</v>
      </c>
      <c r="C94" s="1">
        <v>0.066</v>
      </c>
      <c r="D94" s="1" t="s">
        <v>32</v>
      </c>
      <c r="E94" s="1">
        <v>3</v>
      </c>
      <c r="F94" s="33">
        <f>(($C$6*$D$10*$C$8/$C$7*C94)*(1+$C$11+$C$12))*(1+$C$13+$D$15+$C$16)*(1+$C$17)+($C$6*$C$22/$C$7*C94)</f>
        <v>0.28659726654944007</v>
      </c>
      <c r="G94" s="47">
        <f>F94*$C$18</f>
        <v>0.09910533477279637</v>
      </c>
      <c r="H94" s="47">
        <f>F94*$C$19</f>
        <v>0.10841974593565318</v>
      </c>
      <c r="I94" s="33">
        <f t="shared" si="12"/>
        <v>0.020712229691004096</v>
      </c>
      <c r="J94" s="33">
        <f t="shared" si="13"/>
        <v>0.1544503730846681</v>
      </c>
      <c r="K94" s="5">
        <f t="shared" si="14"/>
        <v>0.67</v>
      </c>
    </row>
    <row r="95" spans="1:11" ht="15">
      <c r="A95" s="1" t="s">
        <v>2366</v>
      </c>
      <c r="B95" s="68" t="s">
        <v>2367</v>
      </c>
      <c r="C95" s="1">
        <v>0.079</v>
      </c>
      <c r="D95" s="1" t="s">
        <v>32</v>
      </c>
      <c r="E95" s="1">
        <v>3</v>
      </c>
      <c r="F95" s="33">
        <f>(($C$6*$D$10*$C$8/$C$7*C95)*(1+$C$11+$C$12))*(1+$C$13+$D$15+$C$16)*(1+$C$17)+($C$6*$C$22/$C$7*C95)</f>
        <v>0.3430482432940268</v>
      </c>
      <c r="G95" s="47">
        <f>F95*$C$18</f>
        <v>0.11862608253107446</v>
      </c>
      <c r="H95" s="47">
        <f>F95*$C$19</f>
        <v>0.12977515043813034</v>
      </c>
      <c r="I95" s="33">
        <f t="shared" si="12"/>
        <v>0.024791911296807936</v>
      </c>
      <c r="J95" s="33">
        <f t="shared" si="13"/>
        <v>0.18487241626801185</v>
      </c>
      <c r="K95" s="5">
        <f t="shared" si="14"/>
        <v>0.8</v>
      </c>
    </row>
    <row r="96" spans="1:11" ht="15">
      <c r="A96" s="1" t="s">
        <v>2368</v>
      </c>
      <c r="B96" s="1">
        <v>40.8</v>
      </c>
      <c r="C96" s="1"/>
      <c r="D96" s="1" t="s">
        <v>153</v>
      </c>
      <c r="E96" s="1"/>
      <c r="F96" s="1"/>
      <c r="G96" s="1"/>
      <c r="H96" s="1"/>
      <c r="I96" s="33">
        <f t="shared" si="12"/>
        <v>0</v>
      </c>
      <c r="J96" s="33">
        <f t="shared" si="13"/>
        <v>0</v>
      </c>
      <c r="K96" s="5">
        <f t="shared" si="14"/>
        <v>0</v>
      </c>
    </row>
    <row r="97" spans="1:11" s="137" customFormat="1" ht="15">
      <c r="A97" s="1" t="s">
        <v>2369</v>
      </c>
      <c r="B97" s="1" t="s">
        <v>2370</v>
      </c>
      <c r="C97" s="1">
        <v>0.32</v>
      </c>
      <c r="D97" s="1" t="s">
        <v>153</v>
      </c>
      <c r="E97" s="1">
        <v>4</v>
      </c>
      <c r="F97" s="33">
        <f>(($C$6*$E$10*$C$8/$C$7*C97)*(1+$C$11+$C$12))*(1+$C$13+$E$15+$C$16)*(1+$C$17)+($C$6*$C$22/$C$7*C97)</f>
        <v>1.6519288432366936</v>
      </c>
      <c r="G97" s="47">
        <f>F97*$C$18</f>
        <v>0.5712369939912486</v>
      </c>
      <c r="H97" s="47">
        <f>F97*$C$19</f>
        <v>0.6249246813964412</v>
      </c>
      <c r="I97" s="33">
        <f t="shared" si="12"/>
        <v>0.1193840054591405</v>
      </c>
      <c r="J97" s="33">
        <f t="shared" si="13"/>
        <v>0.8902423572250572</v>
      </c>
      <c r="K97" s="5">
        <f t="shared" si="14"/>
        <v>3.86</v>
      </c>
    </row>
    <row r="98" spans="1:11" s="137" customFormat="1" ht="15">
      <c r="A98" s="1" t="s">
        <v>2371</v>
      </c>
      <c r="B98" s="1" t="s">
        <v>2372</v>
      </c>
      <c r="C98" s="1">
        <v>0.39</v>
      </c>
      <c r="D98" s="1" t="s">
        <v>153</v>
      </c>
      <c r="E98" s="1">
        <v>4</v>
      </c>
      <c r="F98" s="33">
        <f>(($C$6*$E$10*$C$8/$C$7*C98)*(1+$C$11+$C$12))*(1+$C$13+$E$15+$C$16)*(1+$C$17)+($C$6*$C$22/$C$7*C98)</f>
        <v>2.0132882776947203</v>
      </c>
      <c r="G98" s="47">
        <f>F98*$C$18</f>
        <v>0.6961950864268343</v>
      </c>
      <c r="H98" s="47">
        <f>F98*$C$19</f>
        <v>0.7616269554519127</v>
      </c>
      <c r="I98" s="33">
        <f t="shared" si="12"/>
        <v>0.1454992566533275</v>
      </c>
      <c r="J98" s="33">
        <f t="shared" si="13"/>
        <v>1.0849828728680384</v>
      </c>
      <c r="K98" s="5">
        <f t="shared" si="14"/>
        <v>4.7</v>
      </c>
    </row>
    <row r="99" spans="1:11" s="137" customFormat="1" ht="15">
      <c r="A99" s="1" t="s">
        <v>2373</v>
      </c>
      <c r="B99" s="1" t="s">
        <v>2376</v>
      </c>
      <c r="C99" s="1"/>
      <c r="D99" s="1"/>
      <c r="E99" s="1"/>
      <c r="F99" s="1"/>
      <c r="G99" s="1"/>
      <c r="H99" s="1"/>
      <c r="I99" s="33"/>
      <c r="J99" s="33"/>
      <c r="K99" s="5"/>
    </row>
    <row r="100" spans="1:11" s="137" customFormat="1" ht="15">
      <c r="A100" s="1" t="s">
        <v>2170</v>
      </c>
      <c r="B100" s="1"/>
      <c r="C100" s="1"/>
      <c r="D100" s="1"/>
      <c r="E100" s="1"/>
      <c r="F100" s="1"/>
      <c r="G100" s="1"/>
      <c r="H100" s="1"/>
      <c r="I100" s="33"/>
      <c r="J100" s="33"/>
      <c r="K100" s="5"/>
    </row>
    <row r="101" spans="1:11" s="137" customFormat="1" ht="15">
      <c r="A101" s="51" t="s">
        <v>2359</v>
      </c>
      <c r="B101" s="1" t="s">
        <v>2375</v>
      </c>
      <c r="C101" s="1">
        <v>0.44</v>
      </c>
      <c r="D101" s="1" t="s">
        <v>32</v>
      </c>
      <c r="E101" s="1">
        <v>4</v>
      </c>
      <c r="F101" s="33">
        <f>(($C$6*$E$10*$C$8/$C$7*C101)*(1+$C$11+$C$12))*(1+$C$13+$E$15+$C$16)*(1+$C$17)+($C$6*$C$22/$C$7*C101)</f>
        <v>2.271402159450454</v>
      </c>
      <c r="G101" s="47">
        <f>F101*$C$18</f>
        <v>0.7854508667379669</v>
      </c>
      <c r="H101" s="47">
        <f>F101*$C$19</f>
        <v>0.8592714369201068</v>
      </c>
      <c r="I101" s="33">
        <f t="shared" si="12"/>
        <v>0.16415300750631817</v>
      </c>
      <c r="J101" s="33">
        <f t="shared" si="13"/>
        <v>1.2240832411844536</v>
      </c>
      <c r="K101" s="5">
        <f t="shared" si="14"/>
        <v>5.3</v>
      </c>
    </row>
    <row r="102" spans="1:11" s="137" customFormat="1" ht="15">
      <c r="A102" s="1" t="s">
        <v>2360</v>
      </c>
      <c r="B102" s="1" t="s">
        <v>2377</v>
      </c>
      <c r="C102" s="1">
        <v>0.52</v>
      </c>
      <c r="D102" s="1" t="s">
        <v>32</v>
      </c>
      <c r="E102" s="1">
        <v>4</v>
      </c>
      <c r="F102" s="33">
        <f>(($C$6*$E$10*$C$8/$C$7*C102)*(1+$C$11+$C$12))*(1+$C$13+$E$15+$C$16)*(1+$C$17)+($C$6*$C$22/$C$7*C102)</f>
        <v>2.684384370259627</v>
      </c>
      <c r="G102" s="47">
        <f>F102*$C$18</f>
        <v>0.928260115235779</v>
      </c>
      <c r="H102" s="47">
        <f>F102*$C$19</f>
        <v>1.015502607269217</v>
      </c>
      <c r="I102" s="33">
        <f t="shared" si="12"/>
        <v>0.1939990088711033</v>
      </c>
      <c r="J102" s="33">
        <f t="shared" si="13"/>
        <v>1.4466438304907179</v>
      </c>
      <c r="K102" s="5">
        <f t="shared" si="14"/>
        <v>6.27</v>
      </c>
    </row>
    <row r="103" spans="1:11" s="137" customFormat="1" ht="15">
      <c r="A103" s="51" t="s">
        <v>2361</v>
      </c>
      <c r="B103" s="1" t="s">
        <v>2378</v>
      </c>
      <c r="C103" s="1">
        <v>0.47</v>
      </c>
      <c r="D103" s="1" t="s">
        <v>32</v>
      </c>
      <c r="E103" s="1">
        <v>4</v>
      </c>
      <c r="F103" s="33">
        <f>(($C$6*$E$10*$C$8/$C$7*C103)*(1+$C$11+$C$12))*(1+$C$13+$E$15+$C$16)*(1+$C$17)+($C$6*$C$22/$C$7*C103)</f>
        <v>2.4262704885038935</v>
      </c>
      <c r="G103" s="47">
        <f>F103*$C$18</f>
        <v>0.8390043349246463</v>
      </c>
      <c r="H103" s="47">
        <f>F103*$C$19</f>
        <v>0.917858125801023</v>
      </c>
      <c r="I103" s="33">
        <f t="shared" si="12"/>
        <v>0.17534525801811257</v>
      </c>
      <c r="J103" s="33">
        <f t="shared" si="13"/>
        <v>1.3075434621743027</v>
      </c>
      <c r="K103" s="5">
        <f t="shared" si="14"/>
        <v>5.67</v>
      </c>
    </row>
    <row r="104" spans="1:11" s="137" customFormat="1" ht="15">
      <c r="A104" s="51" t="s">
        <v>2374</v>
      </c>
      <c r="B104" s="1" t="s">
        <v>2379</v>
      </c>
      <c r="C104" s="1">
        <v>0.55</v>
      </c>
      <c r="D104" s="1" t="s">
        <v>32</v>
      </c>
      <c r="E104" s="1">
        <v>4</v>
      </c>
      <c r="F104" s="33">
        <f>(($C$6*$E$10*$C$8/$C$7*C104)*(1+$C$11+$C$12))*(1+$C$13+$E$15+$C$16)*(1+$C$17)+($C$6*$C$22/$C$7*C104)</f>
        <v>2.8392526993130676</v>
      </c>
      <c r="G104" s="47">
        <f>F104*$C$18</f>
        <v>0.9818135834224587</v>
      </c>
      <c r="H104" s="47">
        <f>F104*$C$19</f>
        <v>1.0740892961501336</v>
      </c>
      <c r="I104" s="33">
        <f t="shared" si="12"/>
        <v>0.20519125938289776</v>
      </c>
      <c r="J104" s="33">
        <f t="shared" si="13"/>
        <v>1.5301040514805673</v>
      </c>
      <c r="K104" s="5">
        <f t="shared" si="14"/>
        <v>6.63</v>
      </c>
    </row>
    <row r="105" spans="1:11" s="137" customFormat="1" ht="15">
      <c r="A105" s="1" t="s">
        <v>2362</v>
      </c>
      <c r="B105" s="1"/>
      <c r="C105" s="1"/>
      <c r="D105" s="1"/>
      <c r="E105" s="1"/>
      <c r="F105" s="1"/>
      <c r="G105" s="1"/>
      <c r="H105" s="1"/>
      <c r="I105" s="33">
        <f t="shared" si="12"/>
        <v>0</v>
      </c>
      <c r="J105" s="33">
        <f t="shared" si="13"/>
        <v>0</v>
      </c>
      <c r="K105" s="5">
        <f t="shared" si="14"/>
        <v>0</v>
      </c>
    </row>
    <row r="106" spans="1:11" s="137" customFormat="1" ht="15">
      <c r="A106" s="51" t="s">
        <v>2359</v>
      </c>
      <c r="B106" s="1" t="s">
        <v>2380</v>
      </c>
      <c r="C106" s="1">
        <v>0.41</v>
      </c>
      <c r="D106" s="1" t="s">
        <v>32</v>
      </c>
      <c r="E106" s="1">
        <v>4</v>
      </c>
      <c r="F106" s="33">
        <f>(($C$6*$E$10*$C$8/$C$7*C106)*(1+$C$11+$C$12))*(1+$C$13+$E$15+$C$16)*(1+$C$17)+($C$6*$C$22/$C$7*C106)</f>
        <v>2.1165338303970134</v>
      </c>
      <c r="G106" s="47">
        <f>F106*$C$18</f>
        <v>0.7318973985512872</v>
      </c>
      <c r="H106" s="47">
        <f>F106*$C$19</f>
        <v>0.8006847480391902</v>
      </c>
      <c r="I106" s="33">
        <f t="shared" si="12"/>
        <v>0.15296075699452372</v>
      </c>
      <c r="J106" s="33">
        <f t="shared" si="13"/>
        <v>1.1406230201946042</v>
      </c>
      <c r="K106" s="5">
        <f t="shared" si="14"/>
        <v>4.94</v>
      </c>
    </row>
    <row r="107" spans="1:11" s="137" customFormat="1" ht="15">
      <c r="A107" s="1" t="s">
        <v>2360</v>
      </c>
      <c r="B107" s="1" t="s">
        <v>2381</v>
      </c>
      <c r="C107" s="1">
        <v>0.48</v>
      </c>
      <c r="D107" s="1" t="s">
        <v>32</v>
      </c>
      <c r="E107" s="1">
        <v>4</v>
      </c>
      <c r="F107" s="33">
        <f>(($C$6*$E$10*$C$8/$C$7*C107)*(1+$C$11+$C$12))*(1+$C$13+$E$15+$C$16)*(1+$C$17)+($C$6*$C$22/$C$7*C107)</f>
        <v>2.4778932648550405</v>
      </c>
      <c r="G107" s="47">
        <f>F107*$C$18</f>
        <v>0.856855490986873</v>
      </c>
      <c r="H107" s="47">
        <f>F107*$C$19</f>
        <v>0.9373870220946618</v>
      </c>
      <c r="I107" s="33">
        <f t="shared" si="12"/>
        <v>0.17907600818871075</v>
      </c>
      <c r="J107" s="33">
        <f t="shared" si="13"/>
        <v>1.3353635358375857</v>
      </c>
      <c r="K107" s="5">
        <f t="shared" si="14"/>
        <v>5.79</v>
      </c>
    </row>
    <row r="108" spans="1:11" s="137" customFormat="1" ht="15">
      <c r="A108" s="51" t="s">
        <v>2361</v>
      </c>
      <c r="B108" s="1" t="s">
        <v>2382</v>
      </c>
      <c r="C108" s="1">
        <v>0.43</v>
      </c>
      <c r="D108" s="1" t="s">
        <v>32</v>
      </c>
      <c r="E108" s="1">
        <v>4</v>
      </c>
      <c r="F108" s="33">
        <f>(($C$6*$E$10*$C$8/$C$7*C108)*(1+$C$11+$C$12))*(1+$C$13+$E$15+$C$16)*(1+$C$17)+($C$6*$C$22/$C$7*C108)</f>
        <v>2.2197793830993064</v>
      </c>
      <c r="G108" s="47">
        <f>F108*$C$18</f>
        <v>0.7675997106757402</v>
      </c>
      <c r="H108" s="47">
        <f>F108*$C$19</f>
        <v>0.8397425406264677</v>
      </c>
      <c r="I108" s="33">
        <f t="shared" si="12"/>
        <v>0.16042225733572</v>
      </c>
      <c r="J108" s="33">
        <f t="shared" si="13"/>
        <v>1.1962631675211703</v>
      </c>
      <c r="K108" s="5">
        <f t="shared" si="14"/>
        <v>5.18</v>
      </c>
    </row>
    <row r="109" spans="1:11" s="137" customFormat="1" ht="15">
      <c r="A109" s="1" t="s">
        <v>2360</v>
      </c>
      <c r="B109" s="1" t="s">
        <v>2383</v>
      </c>
      <c r="C109" s="1">
        <v>0.51</v>
      </c>
      <c r="D109" s="1" t="s">
        <v>32</v>
      </c>
      <c r="E109" s="1">
        <v>4</v>
      </c>
      <c r="F109" s="33">
        <f>(($C$6*$E$10*$C$8/$C$7*C109)*(1+$C$11+$C$12))*(1+$C$13+$E$15+$C$16)*(1+$C$17)+($C$6*$C$22/$C$7*C109)</f>
        <v>2.63276159390848</v>
      </c>
      <c r="G109" s="47">
        <f>F109*$C$18</f>
        <v>0.9104089591735524</v>
      </c>
      <c r="H109" s="47">
        <f>F109*$C$19</f>
        <v>0.9959737109755781</v>
      </c>
      <c r="I109" s="33">
        <f t="shared" si="12"/>
        <v>0.19026825870050515</v>
      </c>
      <c r="J109" s="33">
        <f t="shared" si="13"/>
        <v>1.4188237568274347</v>
      </c>
      <c r="K109" s="5">
        <f t="shared" si="14"/>
        <v>6.15</v>
      </c>
    </row>
    <row r="110" spans="1:11" s="137" customFormat="1" ht="15">
      <c r="A110" s="66" t="s">
        <v>2384</v>
      </c>
      <c r="B110" s="1"/>
      <c r="C110" s="1"/>
      <c r="D110" s="1"/>
      <c r="E110" s="1"/>
      <c r="F110" s="1"/>
      <c r="G110" s="1"/>
      <c r="H110" s="1"/>
      <c r="I110" s="33"/>
      <c r="J110" s="33"/>
      <c r="K110" s="5"/>
    </row>
    <row r="111" spans="1:11" s="137" customFormat="1" ht="15">
      <c r="A111" s="66" t="s">
        <v>2385</v>
      </c>
      <c r="B111" s="1" t="s">
        <v>2387</v>
      </c>
      <c r="C111" s="1"/>
      <c r="D111" s="1"/>
      <c r="E111" s="1"/>
      <c r="F111" s="1"/>
      <c r="G111" s="1"/>
      <c r="H111" s="1"/>
      <c r="I111" s="33"/>
      <c r="J111" s="33"/>
      <c r="K111" s="5"/>
    </row>
    <row r="112" spans="1:11" s="137" customFormat="1" ht="15">
      <c r="A112" s="51" t="s">
        <v>2386</v>
      </c>
      <c r="B112" s="1" t="s">
        <v>2388</v>
      </c>
      <c r="C112" s="1">
        <v>0.41</v>
      </c>
      <c r="D112" s="1" t="s">
        <v>32</v>
      </c>
      <c r="E112" s="1">
        <v>4</v>
      </c>
      <c r="F112" s="33">
        <f>(($C$6*$E$10*$C$8/$C$7*C112)*(1+$C$11+$C$12))*(1+$C$13+$E$15+$C$16)*(1+$C$17)+($C$6*$C$22/$C$7*C112)</f>
        <v>2.1165338303970134</v>
      </c>
      <c r="G112" s="47">
        <f>F112*$C$18</f>
        <v>0.7318973985512872</v>
      </c>
      <c r="H112" s="47">
        <f>F112*$C$19</f>
        <v>0.8006847480391902</v>
      </c>
      <c r="I112" s="33">
        <f t="shared" si="12"/>
        <v>0.15296075699452372</v>
      </c>
      <c r="J112" s="33">
        <f t="shared" si="13"/>
        <v>1.1406230201946042</v>
      </c>
      <c r="K112" s="5">
        <f t="shared" si="14"/>
        <v>4.94</v>
      </c>
    </row>
    <row r="113" spans="1:11" s="137" customFormat="1" ht="15">
      <c r="A113" s="51" t="s">
        <v>2389</v>
      </c>
      <c r="B113" s="1" t="s">
        <v>2390</v>
      </c>
      <c r="C113" s="1">
        <v>0.97</v>
      </c>
      <c r="D113" s="1"/>
      <c r="E113" s="1">
        <v>4</v>
      </c>
      <c r="F113" s="33">
        <f>(($C$6*$E$10*$C$8/$C$7*C113)*(1+$C$11+$C$12))*(1+$C$13+$E$15+$C$16)*(1+$C$17)+($C$6*$C$22/$C$7*C113)</f>
        <v>5.007409306061227</v>
      </c>
      <c r="G113" s="47">
        <f>F113*$C$18</f>
        <v>1.7315621380359723</v>
      </c>
      <c r="H113" s="47">
        <f>F113*$C$19</f>
        <v>1.8943029404829623</v>
      </c>
      <c r="I113" s="33">
        <f t="shared" si="12"/>
        <v>0.3618827665480196</v>
      </c>
      <c r="J113" s="33">
        <f t="shared" si="13"/>
        <v>2.698547145338454</v>
      </c>
      <c r="K113" s="5">
        <f t="shared" si="14"/>
        <v>11.69</v>
      </c>
    </row>
    <row r="114" spans="1:11" s="137" customFormat="1" ht="15">
      <c r="A114" s="1" t="s">
        <v>2391</v>
      </c>
      <c r="B114" s="1" t="s">
        <v>2392</v>
      </c>
      <c r="C114" s="1"/>
      <c r="D114" s="1"/>
      <c r="E114" s="1"/>
      <c r="F114" s="1"/>
      <c r="G114" s="1"/>
      <c r="H114" s="1"/>
      <c r="I114" s="33">
        <f t="shared" si="12"/>
        <v>0</v>
      </c>
      <c r="J114" s="33">
        <f t="shared" si="13"/>
        <v>0</v>
      </c>
      <c r="K114" s="5">
        <f t="shared" si="14"/>
        <v>0</v>
      </c>
    </row>
    <row r="115" spans="1:11" s="137" customFormat="1" ht="15">
      <c r="A115" s="51" t="s">
        <v>2393</v>
      </c>
      <c r="B115" s="1" t="s">
        <v>2395</v>
      </c>
      <c r="C115" s="1">
        <v>0.08</v>
      </c>
      <c r="D115" s="1" t="s">
        <v>32</v>
      </c>
      <c r="E115" s="1">
        <v>4</v>
      </c>
      <c r="F115" s="33">
        <f>(($C$6*$E$10*$C$8/$C$7*C115)*(1+$C$11+$C$12))*(1+$C$13+$E$15+$C$16)*(1+$C$17)+($C$6*$C$22/$C$7*C115)</f>
        <v>0.4129822108091734</v>
      </c>
      <c r="G115" s="47">
        <f>F115*$C$18</f>
        <v>0.14280924849781215</v>
      </c>
      <c r="H115" s="47">
        <f>F115*$C$19</f>
        <v>0.1562311703491103</v>
      </c>
      <c r="I115" s="33">
        <f t="shared" si="12"/>
        <v>0.029846001364785126</v>
      </c>
      <c r="J115" s="33">
        <f t="shared" si="13"/>
        <v>0.2225605893062643</v>
      </c>
      <c r="K115" s="5">
        <f t="shared" si="14"/>
        <v>0.96</v>
      </c>
    </row>
    <row r="116" spans="1:11" s="137" customFormat="1" ht="15">
      <c r="A116" s="51" t="s">
        <v>2394</v>
      </c>
      <c r="B116" s="1" t="s">
        <v>2396</v>
      </c>
      <c r="C116" s="1">
        <v>0.09</v>
      </c>
      <c r="D116" s="1" t="s">
        <v>32</v>
      </c>
      <c r="E116" s="1">
        <v>4</v>
      </c>
      <c r="F116" s="33">
        <f>(($C$6*$E$10*$C$8/$C$7*C116)*(1+$C$11+$C$12))*(1+$C$13+$E$15+$C$16)*(1+$C$17)+($C$6*$C$22/$C$7*C116)</f>
        <v>0.46460498716032006</v>
      </c>
      <c r="G116" s="47">
        <f>F116*$C$18</f>
        <v>0.1606604045600387</v>
      </c>
      <c r="H116" s="47">
        <f>F116*$C$19</f>
        <v>0.1757600666427491</v>
      </c>
      <c r="I116" s="33">
        <f t="shared" si="12"/>
        <v>0.03357675153538327</v>
      </c>
      <c r="J116" s="33">
        <f t="shared" si="13"/>
        <v>0.25038066296954736</v>
      </c>
      <c r="K116" s="5">
        <f t="shared" si="14"/>
        <v>1.08</v>
      </c>
    </row>
    <row r="117" spans="1:11" s="137" customFormat="1" ht="15">
      <c r="A117" s="51" t="s">
        <v>2397</v>
      </c>
      <c r="B117" s="141" t="s">
        <v>2398</v>
      </c>
      <c r="C117" s="1"/>
      <c r="D117" s="1"/>
      <c r="E117" s="1"/>
      <c r="F117" s="1"/>
      <c r="G117" s="1"/>
      <c r="H117" s="1"/>
      <c r="I117" s="33"/>
      <c r="J117" s="33"/>
      <c r="K117" s="5"/>
    </row>
    <row r="118" spans="1:11" s="137" customFormat="1" ht="15">
      <c r="A118" s="51" t="s">
        <v>2191</v>
      </c>
      <c r="B118" s="1">
        <v>41.1</v>
      </c>
      <c r="C118" s="1">
        <v>0.43</v>
      </c>
      <c r="D118" s="1" t="s">
        <v>32</v>
      </c>
      <c r="E118" s="1">
        <v>4</v>
      </c>
      <c r="F118" s="33">
        <f>(($C$6*$E$10*$C$8/$C$7*C118)*(1+$C$11+$C$12))*(1+$C$13+$E$15+$C$16)*(1+$C$17)+($C$6*$C$22/$C$7*C118)</f>
        <v>2.2197793830993064</v>
      </c>
      <c r="G118" s="47">
        <f>F118*$C$18</f>
        <v>0.7675997106757402</v>
      </c>
      <c r="H118" s="47">
        <f>F118*$C$19</f>
        <v>0.8397425406264677</v>
      </c>
      <c r="I118" s="33">
        <f t="shared" si="12"/>
        <v>0.16042225733572</v>
      </c>
      <c r="J118" s="33">
        <f t="shared" si="13"/>
        <v>1.1962631675211703</v>
      </c>
      <c r="K118" s="5">
        <f t="shared" si="14"/>
        <v>5.18</v>
      </c>
    </row>
    <row r="119" spans="1:11" s="137" customFormat="1" ht="15">
      <c r="A119" s="51" t="s">
        <v>2399</v>
      </c>
      <c r="B119" s="1">
        <v>41.2</v>
      </c>
      <c r="C119" s="1">
        <v>0.49</v>
      </c>
      <c r="D119" s="1" t="s">
        <v>32</v>
      </c>
      <c r="E119" s="1">
        <v>4</v>
      </c>
      <c r="F119" s="33">
        <f>(($C$6*$E$10*$C$8/$C$7*C119)*(1+$C$11+$C$12))*(1+$C$13+$E$15+$C$16)*(1+$C$17)+($C$6*$C$22/$C$7*C119)</f>
        <v>2.529516041206187</v>
      </c>
      <c r="G119" s="47">
        <f>F119*$C$18</f>
        <v>0.8747066470490995</v>
      </c>
      <c r="H119" s="47">
        <f>F119*$C$19</f>
        <v>0.9569159183883006</v>
      </c>
      <c r="I119" s="33">
        <f t="shared" si="12"/>
        <v>0.18280675835930887</v>
      </c>
      <c r="J119" s="33">
        <f t="shared" si="13"/>
        <v>1.363183609500869</v>
      </c>
      <c r="K119" s="5">
        <f t="shared" si="14"/>
        <v>5.91</v>
      </c>
    </row>
    <row r="120" spans="1:11" s="137" customFormat="1" ht="15">
      <c r="A120" s="51" t="s">
        <v>2400</v>
      </c>
      <c r="B120" s="1"/>
      <c r="C120" s="1"/>
      <c r="D120" s="1"/>
      <c r="E120" s="1"/>
      <c r="F120" s="1"/>
      <c r="G120" s="1"/>
      <c r="H120" s="1"/>
      <c r="I120" s="33"/>
      <c r="J120" s="33"/>
      <c r="K120" s="5"/>
    </row>
    <row r="121" spans="1:11" s="137" customFormat="1" ht="15">
      <c r="A121" s="51" t="s">
        <v>2401</v>
      </c>
      <c r="B121" s="1">
        <v>41.3</v>
      </c>
      <c r="C121" s="1">
        <v>1.17</v>
      </c>
      <c r="D121" s="1" t="s">
        <v>32</v>
      </c>
      <c r="E121" s="1">
        <v>4</v>
      </c>
      <c r="F121" s="33">
        <f>(($C$6*$E$10*$C$8/$C$7*C121)*(1+$C$11+$C$12))*(1+$C$13+$E$15+$C$16)*(1+$C$17)+($C$6*$C$22/$C$7*C121)</f>
        <v>6.03986483308416</v>
      </c>
      <c r="G121" s="47">
        <f>F121*$C$18</f>
        <v>2.0885852592805025</v>
      </c>
      <c r="H121" s="47">
        <f>F121*$C$19</f>
        <v>2.2848808663557376</v>
      </c>
      <c r="I121" s="33">
        <f t="shared" si="12"/>
        <v>0.43649776995998235</v>
      </c>
      <c r="J121" s="33">
        <f t="shared" si="13"/>
        <v>3.254948618604115</v>
      </c>
      <c r="K121" s="5">
        <f t="shared" si="14"/>
        <v>14.1</v>
      </c>
    </row>
    <row r="122" spans="1:11" s="137" customFormat="1" ht="15">
      <c r="A122" s="1" t="s">
        <v>2402</v>
      </c>
      <c r="B122" s="142" t="s">
        <v>2403</v>
      </c>
      <c r="C122" s="1"/>
      <c r="D122" s="1"/>
      <c r="E122" s="1"/>
      <c r="F122" s="1"/>
      <c r="G122" s="1"/>
      <c r="H122" s="1"/>
      <c r="I122" s="33">
        <f t="shared" si="12"/>
        <v>0</v>
      </c>
      <c r="J122" s="33">
        <f t="shared" si="13"/>
        <v>0</v>
      </c>
      <c r="K122" s="5">
        <f t="shared" si="14"/>
        <v>0</v>
      </c>
    </row>
    <row r="123" spans="1:11" s="137" customFormat="1" ht="15">
      <c r="A123" s="51" t="s">
        <v>2404</v>
      </c>
      <c r="B123" s="1">
        <v>42.1</v>
      </c>
      <c r="C123" s="1">
        <v>0.19</v>
      </c>
      <c r="D123" s="23" t="s">
        <v>2117</v>
      </c>
      <c r="E123" s="1">
        <v>3</v>
      </c>
      <c r="F123" s="33">
        <f>(($C$6*$D$10*$C$8/$C$7*C123)*(1+$C$11+$C$12))*(1+$C$13+$D$15+$C$16)*(1+$C$17)+($C$6*$C$22/$C$7*C123)</f>
        <v>0.8250527370362668</v>
      </c>
      <c r="G123" s="47">
        <f>F123*$C$18</f>
        <v>0.28530323646714106</v>
      </c>
      <c r="H123" s="47">
        <f>F123*$C$19</f>
        <v>0.31211745042081973</v>
      </c>
      <c r="I123" s="33">
        <f t="shared" si="12"/>
        <v>0.059626115777133</v>
      </c>
      <c r="J123" s="33">
        <f t="shared" si="13"/>
        <v>0.44462986191040815</v>
      </c>
      <c r="K123" s="5">
        <f t="shared" si="14"/>
        <v>1.93</v>
      </c>
    </row>
    <row r="124" spans="1:11" s="137" customFormat="1" ht="15">
      <c r="A124" s="51" t="s">
        <v>2405</v>
      </c>
      <c r="B124" s="1">
        <v>42.2</v>
      </c>
      <c r="C124" s="1">
        <v>0.03</v>
      </c>
      <c r="D124" s="23" t="s">
        <v>2117</v>
      </c>
      <c r="E124" s="1">
        <v>3</v>
      </c>
      <c r="F124" s="33">
        <f>(($C$6*$D$10*$C$8/$C$7*C124)*(1+$C$11+$C$12))*(1+$C$13+$D$15+$C$16)*(1+$C$17)+($C$6*$C$22/$C$7*C124)</f>
        <v>0.13027148479520004</v>
      </c>
      <c r="G124" s="47">
        <f>F124*$C$18</f>
        <v>0.04504787944218017</v>
      </c>
      <c r="H124" s="47">
        <f>F124*$C$19</f>
        <v>0.04928170269802418</v>
      </c>
      <c r="I124" s="33">
        <f t="shared" si="12"/>
        <v>0.009414649859547316</v>
      </c>
      <c r="J124" s="33">
        <f t="shared" si="13"/>
        <v>0.07020471503848551</v>
      </c>
      <c r="K124" s="5">
        <f t="shared" si="14"/>
        <v>0.3</v>
      </c>
    </row>
    <row r="125" spans="1:11" s="137" customFormat="1" ht="15">
      <c r="A125" s="51" t="s">
        <v>2406</v>
      </c>
      <c r="B125" s="1">
        <v>42.3</v>
      </c>
      <c r="C125" s="1">
        <v>0.04</v>
      </c>
      <c r="D125" s="23" t="s">
        <v>2117</v>
      </c>
      <c r="E125" s="1">
        <v>3</v>
      </c>
      <c r="F125" s="33">
        <f>(($C$6*$D$10*$C$8/$C$7*C125)*(1+$C$11+$C$12))*(1+$C$13+$D$15+$C$16)*(1+$C$17)+($C$6*$C$22/$C$7*C125)</f>
        <v>0.1736953130602667</v>
      </c>
      <c r="G125" s="47">
        <f>F125*$C$18</f>
        <v>0.060063839256240224</v>
      </c>
      <c r="H125" s="47">
        <f>F125*$C$19</f>
        <v>0.0657089369306989</v>
      </c>
      <c r="I125" s="33">
        <f t="shared" si="12"/>
        <v>0.012552866479396421</v>
      </c>
      <c r="J125" s="33">
        <f t="shared" si="13"/>
        <v>0.09360628671798066</v>
      </c>
      <c r="K125" s="5">
        <f t="shared" si="14"/>
        <v>0.41</v>
      </c>
    </row>
    <row r="126" spans="1:11" s="137" customFormat="1" ht="15">
      <c r="A126" s="51" t="s">
        <v>2407</v>
      </c>
      <c r="B126" s="1">
        <v>42.4</v>
      </c>
      <c r="C126" s="1">
        <v>0.06</v>
      </c>
      <c r="D126" s="23" t="s">
        <v>2117</v>
      </c>
      <c r="E126" s="1">
        <v>3</v>
      </c>
      <c r="F126" s="33">
        <f>(($C$6*$D$10*$C$8/$C$7*C126)*(1+$C$11+$C$12))*(1+$C$13+$D$15+$C$16)*(1+$C$17)+($C$6*$C$22/$C$7*C126)</f>
        <v>0.2605429695904001</v>
      </c>
      <c r="G126" s="47">
        <f>F126*$C$18</f>
        <v>0.09009575888436035</v>
      </c>
      <c r="H126" s="47">
        <f>F126*$C$19</f>
        <v>0.09856340539604835</v>
      </c>
      <c r="I126" s="33">
        <f t="shared" si="12"/>
        <v>0.018829299719094632</v>
      </c>
      <c r="J126" s="33">
        <f t="shared" si="13"/>
        <v>0.14040943007697101</v>
      </c>
      <c r="K126" s="5">
        <f t="shared" si="14"/>
        <v>0.61</v>
      </c>
    </row>
    <row r="127" spans="1:11" s="137" customFormat="1" ht="15">
      <c r="A127" s="51" t="s">
        <v>2408</v>
      </c>
      <c r="B127" s="1">
        <v>42.5</v>
      </c>
      <c r="C127" s="1">
        <v>0.09</v>
      </c>
      <c r="D127" s="23" t="s">
        <v>2117</v>
      </c>
      <c r="E127" s="1">
        <v>3</v>
      </c>
      <c r="F127" s="33">
        <f>(($C$6*$D$10*$C$8/$C$7*C127)*(1+$C$11+$C$12))*(1+$C$13+$D$15+$C$16)*(1+$C$17)+($C$6*$C$22/$C$7*C127)</f>
        <v>0.3908144543856001</v>
      </c>
      <c r="G127" s="47">
        <f>F127*$C$18</f>
        <v>0.1351436383265405</v>
      </c>
      <c r="H127" s="47">
        <f>F127*$C$19</f>
        <v>0.14784510809407253</v>
      </c>
      <c r="I127" s="33">
        <f t="shared" si="12"/>
        <v>0.028243949578641948</v>
      </c>
      <c r="J127" s="33">
        <f t="shared" si="13"/>
        <v>0.21061414511545654</v>
      </c>
      <c r="K127" s="5">
        <f t="shared" si="14"/>
        <v>0.91</v>
      </c>
    </row>
    <row r="128" spans="1:11" s="140" customFormat="1" ht="15">
      <c r="A128" s="1" t="s">
        <v>2410</v>
      </c>
      <c r="B128" s="142" t="s">
        <v>2409</v>
      </c>
      <c r="C128" s="1"/>
      <c r="D128" s="23"/>
      <c r="E128" s="1"/>
      <c r="F128" s="1"/>
      <c r="G128" s="1"/>
      <c r="H128" s="1"/>
      <c r="I128" s="33"/>
      <c r="J128" s="33"/>
      <c r="K128" s="5"/>
    </row>
    <row r="129" spans="1:11" s="140" customFormat="1" ht="15">
      <c r="A129" s="51" t="s">
        <v>2411</v>
      </c>
      <c r="B129" s="1">
        <v>43.1</v>
      </c>
      <c r="C129" s="1">
        <v>0.08</v>
      </c>
      <c r="D129" s="46" t="s">
        <v>78</v>
      </c>
      <c r="E129" s="1">
        <v>3</v>
      </c>
      <c r="F129" s="33">
        <f>(($C$6*$D$10*$C$8/$C$7*C129)*(1+$C$11+$C$12))*(1+$C$13+$D$15+$C$16)*(1+$C$17)+($C$6*$C$22/$C$7*C129)</f>
        <v>0.3473906261205334</v>
      </c>
      <c r="G129" s="47">
        <f>F129*$C$18</f>
        <v>0.12012767851248045</v>
      </c>
      <c r="H129" s="47">
        <f>F129*$C$19</f>
        <v>0.1314178738613978</v>
      </c>
      <c r="I129" s="33">
        <f t="shared" si="12"/>
        <v>0.025105732958792842</v>
      </c>
      <c r="J129" s="33">
        <f t="shared" si="13"/>
        <v>0.18721257343596132</v>
      </c>
      <c r="K129" s="5">
        <f t="shared" si="14"/>
        <v>0.81</v>
      </c>
    </row>
    <row r="130" spans="1:11" s="140" customFormat="1" ht="15">
      <c r="A130" s="51" t="s">
        <v>2412</v>
      </c>
      <c r="B130" s="1">
        <v>43.2</v>
      </c>
      <c r="C130" s="1">
        <v>0.21</v>
      </c>
      <c r="D130" s="46" t="s">
        <v>78</v>
      </c>
      <c r="E130" s="1">
        <v>3</v>
      </c>
      <c r="F130" s="33">
        <f>(($C$6*$D$10*$C$8/$C$7*C130)*(1+$C$11+$C$12))*(1+$C$13+$D$15+$C$16)*(1+$C$17)+($C$6*$C$22/$C$7*C130)</f>
        <v>0.9119003935664001</v>
      </c>
      <c r="G130" s="47">
        <f>F130*$C$18</f>
        <v>0.31533515609526114</v>
      </c>
      <c r="H130" s="47">
        <f>F130*$C$19</f>
        <v>0.3449719188861692</v>
      </c>
      <c r="I130" s="33">
        <f t="shared" si="12"/>
        <v>0.06590254901683121</v>
      </c>
      <c r="J130" s="33">
        <f t="shared" si="13"/>
        <v>0.4914330052693985</v>
      </c>
      <c r="K130" s="5">
        <f t="shared" si="14"/>
        <v>2.13</v>
      </c>
    </row>
    <row r="131" spans="1:11" s="140" customFormat="1" ht="15">
      <c r="A131" s="1" t="s">
        <v>2413</v>
      </c>
      <c r="B131" s="142" t="s">
        <v>2414</v>
      </c>
      <c r="C131" s="1"/>
      <c r="D131" s="46"/>
      <c r="E131" s="1"/>
      <c r="F131" s="1"/>
      <c r="G131" s="1"/>
      <c r="H131" s="1"/>
      <c r="I131" s="33"/>
      <c r="J131" s="33"/>
      <c r="K131" s="5"/>
    </row>
    <row r="132" spans="1:11" s="140" customFormat="1" ht="15">
      <c r="A132" s="51" t="s">
        <v>2415</v>
      </c>
      <c r="B132" s="1">
        <v>44.1</v>
      </c>
      <c r="C132" s="1">
        <v>0.21</v>
      </c>
      <c r="D132" s="46" t="s">
        <v>153</v>
      </c>
      <c r="E132" s="1">
        <v>4</v>
      </c>
      <c r="F132" s="33">
        <f>(($C$6*$E$10*$C$8/$C$7*C132)*(1+$C$11+$C$12))*(1+$C$13+$E$15+$C$16)*(1+$C$17)+($C$6*$C$22/$C$7*C132)</f>
        <v>1.0840783033740802</v>
      </c>
      <c r="G132" s="47">
        <f>F132*$C$18</f>
        <v>0.37487427730675693</v>
      </c>
      <c r="H132" s="47">
        <f>F132*$C$19</f>
        <v>0.41010682216641453</v>
      </c>
      <c r="I132" s="33">
        <f t="shared" si="12"/>
        <v>0.07834575358256096</v>
      </c>
      <c r="J132" s="33">
        <f t="shared" si="13"/>
        <v>0.5842215469289438</v>
      </c>
      <c r="K132" s="5">
        <f t="shared" si="14"/>
        <v>2.53</v>
      </c>
    </row>
    <row r="133" spans="1:11" s="140" customFormat="1" ht="15">
      <c r="A133" s="51" t="s">
        <v>2416</v>
      </c>
      <c r="B133" s="1">
        <v>44.2</v>
      </c>
      <c r="C133" s="1">
        <v>0.34</v>
      </c>
      <c r="D133" s="46" t="s">
        <v>153</v>
      </c>
      <c r="E133" s="1">
        <v>4</v>
      </c>
      <c r="F133" s="33">
        <f>(($C$6*$E$10*$C$8/$C$7*C133)*(1+$C$11+$C$12))*(1+$C$13+$E$15+$C$16)*(1+$C$17)+($C$6*$C$22/$C$7*C133)</f>
        <v>1.7551743959389872</v>
      </c>
      <c r="G133" s="47">
        <f>F133*$C$18</f>
        <v>0.6069393061157018</v>
      </c>
      <c r="H133" s="47">
        <f>F133*$C$19</f>
        <v>0.6639824739837189</v>
      </c>
      <c r="I133" s="33">
        <f t="shared" si="12"/>
        <v>0.1268455058003368</v>
      </c>
      <c r="J133" s="33">
        <f t="shared" si="13"/>
        <v>0.9458825045516233</v>
      </c>
      <c r="K133" s="5">
        <f t="shared" si="14"/>
        <v>4.1</v>
      </c>
    </row>
    <row r="134" spans="1:11" s="140" customFormat="1" ht="15">
      <c r="A134" s="51"/>
      <c r="B134" s="1"/>
      <c r="C134" s="1"/>
      <c r="D134" s="46"/>
      <c r="E134" s="1"/>
      <c r="F134" s="1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46"/>
      <c r="E135" s="1"/>
      <c r="F135" s="1"/>
      <c r="G135" s="1"/>
      <c r="H135" s="1"/>
      <c r="I135" s="1"/>
      <c r="J135" s="1"/>
      <c r="K135" s="1"/>
    </row>
    <row r="136" spans="1:11" s="137" customFormat="1" ht="1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1"/>
    </row>
    <row r="137" spans="1:11" s="137" customFormat="1" ht="1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</row>
    <row r="138" ht="15">
      <c r="K138" s="85"/>
    </row>
  </sheetData>
  <sheetProtection/>
  <mergeCells count="4">
    <mergeCell ref="F1:M1"/>
    <mergeCell ref="G2:M2"/>
    <mergeCell ref="G3:M3"/>
    <mergeCell ref="H4:M4"/>
  </mergeCells>
  <printOptions/>
  <pageMargins left="0.7480314960629921" right="0.5511811023622047" top="0.984251968503937" bottom="0.984251968503937" header="0.5118110236220472" footer="0.5118110236220472"/>
  <pageSetup fitToHeight="0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0"/>
  <sheetViews>
    <sheetView zoomScalePageLayoutView="0" workbookViewId="0" topLeftCell="A145">
      <selection activeCell="O20" sqref="O20"/>
    </sheetView>
  </sheetViews>
  <sheetFormatPr defaultColWidth="9.140625" defaultRowHeight="15"/>
  <cols>
    <col min="1" max="1" width="6.8515625" style="0" customWidth="1"/>
    <col min="2" max="2" width="48.8515625" style="0" customWidth="1"/>
    <col min="3" max="3" width="7.57421875" style="0" customWidth="1"/>
    <col min="5" max="5" width="8.28125" style="0" customWidth="1"/>
    <col min="6" max="6" width="0.42578125" style="0" customWidth="1"/>
    <col min="7" max="7" width="9.8515625" style="0" customWidth="1"/>
    <col min="9" max="9" width="9.140625" style="226" customWidth="1"/>
    <col min="12" max="12" width="4.28125" style="0" customWidth="1"/>
    <col min="13" max="13" width="9.140625" style="0" customWidth="1"/>
    <col min="14" max="14" width="23.140625" style="0" customWidth="1"/>
    <col min="15" max="15" width="7.00390625" style="0" customWidth="1"/>
    <col min="16" max="16" width="5.421875" style="0" customWidth="1"/>
    <col min="17" max="17" width="4.421875" style="0" customWidth="1"/>
    <col min="18" max="19" width="4.28125" style="0" customWidth="1"/>
    <col min="20" max="20" width="4.421875" style="0" customWidth="1"/>
    <col min="21" max="21" width="9.8515625" style="84" customWidth="1"/>
    <col min="22" max="28" width="9.140625" style="0" customWidth="1"/>
  </cols>
  <sheetData>
    <row r="1" spans="6:11" s="151" customFormat="1" ht="15">
      <c r="F1" s="302" t="s">
        <v>2600</v>
      </c>
      <c r="G1" s="302"/>
      <c r="H1" s="302"/>
      <c r="I1" s="302"/>
      <c r="J1" s="302"/>
      <c r="K1" s="302"/>
    </row>
    <row r="2" spans="6:11" s="151" customFormat="1" ht="15">
      <c r="F2" s="305" t="s">
        <v>2601</v>
      </c>
      <c r="G2" s="305"/>
      <c r="H2" s="305"/>
      <c r="I2" s="305"/>
      <c r="J2" s="305"/>
      <c r="K2" s="305"/>
    </row>
    <row r="3" spans="1:13" ht="15">
      <c r="A3" s="83"/>
      <c r="B3" s="83"/>
      <c r="C3" s="83"/>
      <c r="D3" s="83"/>
      <c r="E3" s="83"/>
      <c r="F3" s="304" t="s">
        <v>2187</v>
      </c>
      <c r="G3" s="304"/>
      <c r="H3" s="304"/>
      <c r="I3" s="304"/>
      <c r="J3" s="304"/>
      <c r="K3" s="304"/>
      <c r="L3" s="304"/>
      <c r="M3" s="304"/>
    </row>
    <row r="4" spans="1:13" ht="15">
      <c r="A4" s="83"/>
      <c r="B4" s="83"/>
      <c r="C4" s="83"/>
      <c r="D4" s="83"/>
      <c r="E4" s="83"/>
      <c r="F4" s="150"/>
      <c r="G4" s="303" t="s">
        <v>2475</v>
      </c>
      <c r="H4" s="303"/>
      <c r="I4" s="303"/>
      <c r="J4" s="303"/>
      <c r="K4" s="303"/>
      <c r="L4" s="303"/>
      <c r="M4" s="303"/>
    </row>
    <row r="5" spans="1:13" ht="15">
      <c r="A5" s="83"/>
      <c r="B5" s="83"/>
      <c r="C5" s="83"/>
      <c r="D5" s="83"/>
      <c r="E5" s="83"/>
      <c r="F5" s="150"/>
      <c r="G5" s="303" t="s">
        <v>2509</v>
      </c>
      <c r="H5" s="303"/>
      <c r="I5" s="303"/>
      <c r="J5" s="303"/>
      <c r="K5" s="303"/>
      <c r="L5" s="303"/>
      <c r="M5" s="303"/>
    </row>
    <row r="6" spans="1:13" ht="15">
      <c r="A6" s="83"/>
      <c r="B6" s="83"/>
      <c r="C6" s="83"/>
      <c r="D6" s="83"/>
      <c r="E6" s="83"/>
      <c r="F6" s="150"/>
      <c r="G6" s="150"/>
      <c r="H6" s="303" t="s">
        <v>2614</v>
      </c>
      <c r="I6" s="303"/>
      <c r="J6" s="303"/>
      <c r="K6" s="303"/>
      <c r="L6" s="303"/>
      <c r="M6" s="303"/>
    </row>
    <row r="7" spans="1:11" ht="15.75" customHeight="1">
      <c r="A7" s="21" t="s">
        <v>1403</v>
      </c>
      <c r="B7" s="83"/>
      <c r="C7" s="83"/>
      <c r="D7" s="83"/>
      <c r="E7" s="83"/>
      <c r="F7" s="83"/>
      <c r="G7" s="83"/>
      <c r="H7" s="83"/>
      <c r="J7" s="83"/>
      <c r="K7" s="83"/>
    </row>
    <row r="8" spans="1:22" ht="12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M8" s="89" t="s">
        <v>4</v>
      </c>
      <c r="N8" s="89"/>
      <c r="O8" s="22">
        <v>127.96</v>
      </c>
      <c r="P8" s="22"/>
      <c r="Q8" s="22"/>
      <c r="R8" s="22"/>
      <c r="S8" s="22"/>
      <c r="T8" s="22"/>
      <c r="U8" s="22"/>
      <c r="V8" s="83"/>
    </row>
    <row r="9" spans="1:23" ht="12.75" customHeight="1">
      <c r="A9" s="85"/>
      <c r="B9" s="85"/>
      <c r="C9" s="87" t="s">
        <v>2198</v>
      </c>
      <c r="D9" s="87"/>
      <c r="E9" s="87"/>
      <c r="F9" s="88"/>
      <c r="G9" s="85"/>
      <c r="H9" s="85"/>
      <c r="I9" s="85"/>
      <c r="J9" s="85"/>
      <c r="K9" s="85"/>
      <c r="M9" s="89" t="s">
        <v>1129</v>
      </c>
      <c r="N9" s="89"/>
      <c r="O9" s="22">
        <v>168</v>
      </c>
      <c r="P9" s="22"/>
      <c r="Q9" s="22"/>
      <c r="R9" s="22"/>
      <c r="S9" s="22"/>
      <c r="T9" s="22"/>
      <c r="U9" s="136" t="s">
        <v>2321</v>
      </c>
      <c r="V9" s="83" t="s">
        <v>2212</v>
      </c>
      <c r="W9" s="83" t="s">
        <v>2213</v>
      </c>
    </row>
    <row r="10" spans="1:22" ht="46.5" customHeight="1">
      <c r="A10" s="35" t="s">
        <v>2204</v>
      </c>
      <c r="B10" s="92" t="s">
        <v>1583</v>
      </c>
      <c r="C10" s="93" t="s">
        <v>2202</v>
      </c>
      <c r="D10" s="94" t="s">
        <v>2203</v>
      </c>
      <c r="E10" s="95" t="s">
        <v>2205</v>
      </c>
      <c r="F10" s="95" t="s">
        <v>2206</v>
      </c>
      <c r="G10" s="95" t="s">
        <v>2208</v>
      </c>
      <c r="H10" s="27" t="s">
        <v>2280</v>
      </c>
      <c r="I10" s="27" t="s">
        <v>2597</v>
      </c>
      <c r="J10" s="95" t="s">
        <v>2207</v>
      </c>
      <c r="K10" s="96" t="s">
        <v>2209</v>
      </c>
      <c r="M10" s="89" t="s">
        <v>0</v>
      </c>
      <c r="N10" s="89"/>
      <c r="O10" s="22">
        <v>1.2</v>
      </c>
      <c r="P10" s="22"/>
      <c r="Q10" s="22"/>
      <c r="R10" s="22"/>
      <c r="S10" s="22"/>
      <c r="T10" s="22"/>
      <c r="U10" s="22"/>
      <c r="V10" s="83"/>
    </row>
    <row r="11" spans="1:22" ht="15">
      <c r="A11" s="99" t="s">
        <v>2199</v>
      </c>
      <c r="B11" s="19" t="s">
        <v>2200</v>
      </c>
      <c r="C11" s="100" t="s">
        <v>65</v>
      </c>
      <c r="D11" s="19"/>
      <c r="E11" s="100"/>
      <c r="F11" s="108"/>
      <c r="G11" s="100"/>
      <c r="H11" s="19"/>
      <c r="I11" s="230"/>
      <c r="J11" s="100"/>
      <c r="K11" s="19"/>
      <c r="M11" s="90" t="s">
        <v>6</v>
      </c>
      <c r="N11" s="90"/>
      <c r="O11" s="23" t="s">
        <v>7</v>
      </c>
      <c r="P11" s="23" t="s">
        <v>8</v>
      </c>
      <c r="Q11" s="23" t="s">
        <v>9</v>
      </c>
      <c r="R11" s="23" t="s">
        <v>10</v>
      </c>
      <c r="S11" s="23" t="s">
        <v>11</v>
      </c>
      <c r="T11" s="22"/>
      <c r="U11" s="22"/>
      <c r="V11" s="97"/>
    </row>
    <row r="12" spans="1:23" ht="15">
      <c r="A12" s="101"/>
      <c r="B12" s="20" t="s">
        <v>2201</v>
      </c>
      <c r="C12" s="85"/>
      <c r="D12" s="20"/>
      <c r="E12" s="85"/>
      <c r="F12" s="20"/>
      <c r="G12" s="85"/>
      <c r="H12" s="20"/>
      <c r="I12" s="231"/>
      <c r="J12" s="85"/>
      <c r="K12" s="20"/>
      <c r="M12" s="90"/>
      <c r="N12" s="90"/>
      <c r="O12" s="23">
        <v>1.16</v>
      </c>
      <c r="P12" s="23">
        <v>1.35</v>
      </c>
      <c r="Q12" s="23">
        <v>1.57</v>
      </c>
      <c r="R12" s="23">
        <v>1.73</v>
      </c>
      <c r="S12" s="23">
        <v>1.9</v>
      </c>
      <c r="T12" s="22"/>
      <c r="U12" s="22">
        <f>O8*P12*O10/O9</f>
        <v>1.2339</v>
      </c>
      <c r="V12" s="83">
        <f>(O8/O9*Q12*O10)</f>
        <v>1.4349799999999997</v>
      </c>
      <c r="W12">
        <f>O8*R12*O10/O9</f>
        <v>1.5812199999999998</v>
      </c>
    </row>
    <row r="13" spans="1:23" ht="15">
      <c r="A13" s="101">
        <v>1.1</v>
      </c>
      <c r="B13" s="53" t="s">
        <v>2210</v>
      </c>
      <c r="C13" s="85"/>
      <c r="D13" s="20">
        <v>1.47</v>
      </c>
      <c r="E13" s="85">
        <v>4</v>
      </c>
      <c r="F13" s="109">
        <f>V24*D13</f>
        <v>7.598165917118559</v>
      </c>
      <c r="G13" s="98">
        <f>F13*O20</f>
        <v>2.6274457741395976</v>
      </c>
      <c r="H13" s="109">
        <f>V24*O21</f>
        <v>1.9553647390788782</v>
      </c>
      <c r="I13" s="102">
        <f>(F13+G13)*O$26</f>
        <v>0.5491153478205629</v>
      </c>
      <c r="J13" s="98">
        <f>(F13+G13+H13+I13)*O$22</f>
        <v>3.8190275334472785</v>
      </c>
      <c r="K13" s="109">
        <f>F13+G13+H13+J13+I13</f>
        <v>16.549119311604876</v>
      </c>
      <c r="M13" s="89" t="s">
        <v>12</v>
      </c>
      <c r="N13" s="89"/>
      <c r="O13" s="224">
        <v>0.5</v>
      </c>
      <c r="P13" s="22"/>
      <c r="Q13" s="22"/>
      <c r="R13" s="22"/>
      <c r="S13" s="22"/>
      <c r="T13" s="22"/>
      <c r="U13" s="22">
        <f>U12*O13</f>
        <v>0.61695</v>
      </c>
      <c r="V13" s="83">
        <f>V12*O13</f>
        <v>0.7174899999999999</v>
      </c>
      <c r="W13">
        <f>W12*O13</f>
        <v>0.7906099999999999</v>
      </c>
    </row>
    <row r="14" spans="1:23" ht="15">
      <c r="A14" s="103">
        <v>1.2</v>
      </c>
      <c r="B14" s="107" t="s">
        <v>2211</v>
      </c>
      <c r="C14" s="105"/>
      <c r="D14" s="18">
        <v>1.59</v>
      </c>
      <c r="E14" s="105">
        <v>4</v>
      </c>
      <c r="F14" s="110">
        <f>V24*D14</f>
        <v>8.21842435933232</v>
      </c>
      <c r="G14" s="106">
        <f>F14*O21</f>
        <v>3.1090299351354167</v>
      </c>
      <c r="H14" s="110">
        <f>F14*O21</f>
        <v>3.1090299351354167</v>
      </c>
      <c r="I14" s="110">
        <f>(F14+G14)*O$26</f>
        <v>0.6082842956129173</v>
      </c>
      <c r="J14" s="229">
        <f aca="true" t="shared" si="0" ref="J14:J77">(F14+G14+H14+I14)*O$22</f>
        <v>4.513430557564821</v>
      </c>
      <c r="K14" s="110">
        <f>F14+G14+H14+J14+I14</f>
        <v>19.55819908278089</v>
      </c>
      <c r="M14" s="89" t="s">
        <v>1</v>
      </c>
      <c r="N14" s="89"/>
      <c r="O14" s="224">
        <v>0.5</v>
      </c>
      <c r="P14" s="22"/>
      <c r="Q14" s="22"/>
      <c r="R14" s="22"/>
      <c r="S14" s="22"/>
      <c r="T14" s="22"/>
      <c r="U14" s="22">
        <f>U12*O14</f>
        <v>0.61695</v>
      </c>
      <c r="V14" s="83">
        <f>V12*O14</f>
        <v>0.7174899999999999</v>
      </c>
      <c r="W14">
        <f>W12*O14</f>
        <v>0.7906099999999999</v>
      </c>
    </row>
    <row r="15" spans="1:23" ht="15">
      <c r="A15" s="99" t="s">
        <v>2214</v>
      </c>
      <c r="B15" s="111" t="s">
        <v>2215</v>
      </c>
      <c r="C15" s="100" t="s">
        <v>65</v>
      </c>
      <c r="D15" s="19"/>
      <c r="E15" s="100"/>
      <c r="F15" s="19"/>
      <c r="G15" s="100"/>
      <c r="H15" s="19"/>
      <c r="I15" s="102"/>
      <c r="K15" s="109"/>
      <c r="M15" s="89" t="s">
        <v>13</v>
      </c>
      <c r="N15" s="89"/>
      <c r="O15" s="224">
        <v>0.3</v>
      </c>
      <c r="P15" s="22"/>
      <c r="Q15" s="22"/>
      <c r="R15" s="22"/>
      <c r="S15" s="22"/>
      <c r="T15" s="22"/>
      <c r="U15" s="22">
        <f>(U12+U13+U14)*O15</f>
        <v>0.74034</v>
      </c>
      <c r="V15" s="83">
        <f>(V12+V13+V14)*O15</f>
        <v>0.8609879999999998</v>
      </c>
      <c r="W15">
        <f>(W12+W13+W14)*O15</f>
        <v>0.9487319999999999</v>
      </c>
    </row>
    <row r="16" spans="1:22" ht="15">
      <c r="A16" s="101">
        <v>2.1</v>
      </c>
      <c r="B16" s="53" t="s">
        <v>2216</v>
      </c>
      <c r="C16" s="85"/>
      <c r="D16" s="20">
        <v>0.66</v>
      </c>
      <c r="E16" s="85">
        <v>4</v>
      </c>
      <c r="F16" s="109">
        <f>V24*D16</f>
        <v>3.4114214321756795</v>
      </c>
      <c r="G16" s="98">
        <f>F16*O23</f>
        <v>0.341142143217568</v>
      </c>
      <c r="H16" s="109">
        <f>F16*O23</f>
        <v>0.341142143217568</v>
      </c>
      <c r="I16" s="102">
        <f aca="true" t="shared" si="1" ref="I16:I78">(F16+G16)*O$26</f>
        <v>0.2015126639986174</v>
      </c>
      <c r="J16" s="98">
        <f t="shared" si="0"/>
        <v>1.2885655147828297</v>
      </c>
      <c r="K16" s="109">
        <f aca="true" t="shared" si="2" ref="K16:K78">F16+G16+H16+J16+I16</f>
        <v>5.583783897392262</v>
      </c>
      <c r="M16" s="90" t="s">
        <v>14</v>
      </c>
      <c r="N16" s="90"/>
      <c r="O16" s="23"/>
      <c r="P16" s="23" t="s">
        <v>8</v>
      </c>
      <c r="Q16" s="23" t="s">
        <v>9</v>
      </c>
      <c r="R16" s="23" t="s">
        <v>10</v>
      </c>
      <c r="S16" s="23" t="s">
        <v>11</v>
      </c>
      <c r="T16" s="22"/>
      <c r="U16" s="22"/>
      <c r="V16" s="83"/>
    </row>
    <row r="17" spans="1:23" ht="15">
      <c r="A17" s="112">
        <v>2.2</v>
      </c>
      <c r="B17" s="53" t="s">
        <v>2217</v>
      </c>
      <c r="C17" s="85"/>
      <c r="D17" s="53">
        <v>0.82</v>
      </c>
      <c r="E17" s="91">
        <v>4</v>
      </c>
      <c r="F17" s="109">
        <f>V24*D17</f>
        <v>4.238432688460692</v>
      </c>
      <c r="G17" s="98">
        <f>F17*O20</f>
        <v>1.4656500236697074</v>
      </c>
      <c r="H17" s="109">
        <f>F17*O21</f>
        <v>1.60339908604468</v>
      </c>
      <c r="I17" s="102">
        <f t="shared" si="1"/>
        <v>0.30630924164140244</v>
      </c>
      <c r="J17" s="98">
        <f t="shared" si="0"/>
        <v>2.284137311944945</v>
      </c>
      <c r="K17" s="109">
        <f t="shared" si="2"/>
        <v>9.897928351761427</v>
      </c>
      <c r="M17" s="90"/>
      <c r="N17" s="90"/>
      <c r="O17" s="23"/>
      <c r="P17" s="23">
        <v>0.18</v>
      </c>
      <c r="Q17" s="23">
        <v>0.22</v>
      </c>
      <c r="R17" s="23">
        <v>0.26</v>
      </c>
      <c r="S17" s="23">
        <v>0.3</v>
      </c>
      <c r="T17" s="22"/>
      <c r="U17" s="22">
        <f>(U12+U13+U14)*P17</f>
        <v>0.444204</v>
      </c>
      <c r="V17" s="83">
        <f>(V12+V13+V14)*Q17</f>
        <v>0.6313911999999998</v>
      </c>
      <c r="W17">
        <f>(W12+W13+W14)*R17</f>
        <v>0.8222343999999999</v>
      </c>
    </row>
    <row r="18" spans="1:23" ht="15">
      <c r="A18" s="113">
        <v>2.3</v>
      </c>
      <c r="B18" s="114" t="s">
        <v>2218</v>
      </c>
      <c r="C18" s="105"/>
      <c r="D18" s="107">
        <v>0.99</v>
      </c>
      <c r="E18" s="104">
        <v>4</v>
      </c>
      <c r="F18" s="110">
        <f>V24*D18</f>
        <v>5.117132148263519</v>
      </c>
      <c r="G18" s="106">
        <f>F18*O20</f>
        <v>1.7695042968695247</v>
      </c>
      <c r="H18" s="110">
        <f>F18*O21</f>
        <v>1.9358110916880893</v>
      </c>
      <c r="I18" s="110">
        <f t="shared" si="1"/>
        <v>0.3698123771036444</v>
      </c>
      <c r="J18" s="229">
        <f t="shared" si="0"/>
        <v>2.757677974177433</v>
      </c>
      <c r="K18" s="110">
        <f t="shared" si="2"/>
        <v>11.94993788810221</v>
      </c>
      <c r="M18" s="89" t="s">
        <v>15</v>
      </c>
      <c r="N18" s="89"/>
      <c r="O18" s="224">
        <v>0.112</v>
      </c>
      <c r="P18" s="22"/>
      <c r="Q18" s="22"/>
      <c r="R18" s="22"/>
      <c r="S18" s="22"/>
      <c r="T18" s="22"/>
      <c r="U18" s="22">
        <f>(U12+U13+U14)*O18</f>
        <v>0.2763936</v>
      </c>
      <c r="V18" s="83">
        <f>(V12+V13+V14)*O18</f>
        <v>0.3214355199999999</v>
      </c>
      <c r="W18">
        <f>(W12+W13+W14)*O18</f>
        <v>0.35419328</v>
      </c>
    </row>
    <row r="19" spans="1:23" ht="15">
      <c r="A19" s="49" t="s">
        <v>2219</v>
      </c>
      <c r="B19" s="49" t="s">
        <v>2220</v>
      </c>
      <c r="C19" s="116" t="s">
        <v>153</v>
      </c>
      <c r="D19" s="49">
        <v>0.12</v>
      </c>
      <c r="E19" s="117">
        <v>4</v>
      </c>
      <c r="F19" s="50">
        <f>V24*D19</f>
        <v>0.6202584422137598</v>
      </c>
      <c r="G19" s="119">
        <f>F19*O20</f>
        <v>0.21448536931751813</v>
      </c>
      <c r="H19" s="50">
        <f>F19*O21</f>
        <v>0.23464376868946535</v>
      </c>
      <c r="I19" s="50">
        <f t="shared" si="1"/>
        <v>0.044825742679229626</v>
      </c>
      <c r="J19" s="232">
        <f t="shared" si="0"/>
        <v>0.33426399686999186</v>
      </c>
      <c r="K19" s="50">
        <f t="shared" si="2"/>
        <v>1.4484773197699647</v>
      </c>
      <c r="M19" s="89" t="s">
        <v>2</v>
      </c>
      <c r="N19" s="89"/>
      <c r="O19" s="224">
        <v>0.0859</v>
      </c>
      <c r="P19" s="22"/>
      <c r="Q19" s="22"/>
      <c r="R19" s="22"/>
      <c r="S19" s="22"/>
      <c r="T19" s="22"/>
      <c r="U19" s="22">
        <f>(U12+U13+U14+U15+U23)*O19</f>
        <v>0.2821219426666667</v>
      </c>
      <c r="V19" s="83">
        <f>(V12+V13+V14+V15+V17+V18+V23)*O19</f>
        <v>0.4088789651146666</v>
      </c>
      <c r="W19">
        <f>(W12+W13+W14+W15+W23)*O19</f>
        <v>0.35969239146666665</v>
      </c>
    </row>
    <row r="20" spans="1:22" ht="15">
      <c r="A20" s="1" t="s">
        <v>2221</v>
      </c>
      <c r="B20" s="49" t="s">
        <v>2222</v>
      </c>
      <c r="C20" s="116" t="s">
        <v>1824</v>
      </c>
      <c r="D20" s="49">
        <v>0.014</v>
      </c>
      <c r="E20" s="117">
        <v>4</v>
      </c>
      <c r="F20" s="50">
        <f>V24*D20</f>
        <v>0.07236348492493866</v>
      </c>
      <c r="G20" s="119">
        <f>F20*O20</f>
        <v>0.025023293087043787</v>
      </c>
      <c r="H20" s="50">
        <f>F20*O21</f>
        <v>0.027375106347104296</v>
      </c>
      <c r="I20" s="50">
        <f t="shared" si="1"/>
        <v>0.005229669979243457</v>
      </c>
      <c r="J20" s="50">
        <f t="shared" si="0"/>
        <v>0.03899746630149906</v>
      </c>
      <c r="K20" s="50">
        <f t="shared" si="2"/>
        <v>0.16898902063982926</v>
      </c>
      <c r="M20" s="89" t="s">
        <v>2615</v>
      </c>
      <c r="N20" s="89"/>
      <c r="O20" s="224">
        <v>0.3458</v>
      </c>
      <c r="P20" s="22"/>
      <c r="Q20" s="22"/>
      <c r="R20" s="22"/>
      <c r="S20" s="22"/>
      <c r="T20" s="22"/>
      <c r="U20" s="22"/>
      <c r="V20" s="83"/>
    </row>
    <row r="21" spans="1:22" ht="15">
      <c r="A21" s="99" t="s">
        <v>2223</v>
      </c>
      <c r="B21" s="111" t="s">
        <v>2224</v>
      </c>
      <c r="C21" s="100" t="s">
        <v>153</v>
      </c>
      <c r="D21" s="19"/>
      <c r="E21" s="100"/>
      <c r="F21" s="19"/>
      <c r="G21" s="100"/>
      <c r="H21" s="19"/>
      <c r="I21" s="102"/>
      <c r="J21" s="98"/>
      <c r="K21" s="109"/>
      <c r="M21" s="89" t="s">
        <v>17</v>
      </c>
      <c r="N21" s="89"/>
      <c r="O21" s="224">
        <v>0.3783</v>
      </c>
      <c r="P21" s="22"/>
      <c r="Q21" s="22"/>
      <c r="R21" s="22"/>
      <c r="S21" s="22"/>
      <c r="T21" s="22"/>
      <c r="U21" s="22"/>
      <c r="V21" s="83"/>
    </row>
    <row r="22" spans="1:22" ht="15">
      <c r="A22" s="101"/>
      <c r="B22" s="53" t="s">
        <v>2225</v>
      </c>
      <c r="C22" s="85"/>
      <c r="D22" s="20"/>
      <c r="E22" s="85"/>
      <c r="F22" s="20"/>
      <c r="G22" s="85"/>
      <c r="H22" s="20"/>
      <c r="I22" s="102"/>
      <c r="J22" s="98"/>
      <c r="K22" s="109"/>
      <c r="M22" s="89" t="s">
        <v>18</v>
      </c>
      <c r="N22" s="89"/>
      <c r="O22" s="224">
        <v>0.3</v>
      </c>
      <c r="P22" s="22"/>
      <c r="Q22" s="22"/>
      <c r="R22" s="22"/>
      <c r="S22" s="22"/>
      <c r="T22" s="22"/>
      <c r="U22" s="22"/>
      <c r="V22" s="83"/>
    </row>
    <row r="23" spans="1:23" ht="15">
      <c r="A23" s="121"/>
      <c r="B23" s="122" t="s">
        <v>2226</v>
      </c>
      <c r="C23" s="86"/>
      <c r="D23" s="20"/>
      <c r="E23" s="85"/>
      <c r="F23" s="20"/>
      <c r="G23" s="85"/>
      <c r="H23" s="20"/>
      <c r="I23" s="102"/>
      <c r="J23" s="98"/>
      <c r="K23" s="109"/>
      <c r="M23" s="89" t="s">
        <v>2186</v>
      </c>
      <c r="N23" s="89"/>
      <c r="O23" s="224">
        <v>0.1</v>
      </c>
      <c r="P23" s="22"/>
      <c r="Q23" s="22"/>
      <c r="R23" s="22"/>
      <c r="S23" s="22"/>
      <c r="T23" s="22"/>
      <c r="U23" s="22">
        <f>O8*O23/O9</f>
        <v>0.07616666666666666</v>
      </c>
      <c r="V23" s="83">
        <f>O8/O9*O23</f>
        <v>0.07616666666666666</v>
      </c>
      <c r="W23">
        <f>O8/O9*O23</f>
        <v>0.07616666666666666</v>
      </c>
    </row>
    <row r="24" spans="1:23" ht="15">
      <c r="A24" s="101">
        <v>5.1</v>
      </c>
      <c r="B24" s="123" t="s">
        <v>2227</v>
      </c>
      <c r="C24" s="85"/>
      <c r="D24" s="126">
        <v>0.12</v>
      </c>
      <c r="E24" s="85">
        <v>5</v>
      </c>
      <c r="F24" s="109">
        <f>W24*D24</f>
        <v>0.686815048576</v>
      </c>
      <c r="G24" s="98">
        <f>F24*O20</f>
        <v>0.2375006437975808</v>
      </c>
      <c r="H24" s="109">
        <f>F24*O21</f>
        <v>0.2598221328763008</v>
      </c>
      <c r="I24" s="102">
        <f t="shared" si="1"/>
        <v>0.04963575268046128</v>
      </c>
      <c r="J24" s="98">
        <f t="shared" si="0"/>
        <v>0.37013207337910287</v>
      </c>
      <c r="K24" s="109">
        <f t="shared" si="2"/>
        <v>1.6039056513094458</v>
      </c>
      <c r="M24" s="306"/>
      <c r="N24" s="306"/>
      <c r="O24" s="224"/>
      <c r="P24" s="22"/>
      <c r="Q24" s="22"/>
      <c r="R24" s="22"/>
      <c r="S24" s="22"/>
      <c r="T24" s="22"/>
      <c r="U24" s="222">
        <f>SUM(U12:U23)</f>
        <v>4.287026209333334</v>
      </c>
      <c r="V24" s="4">
        <f>SUM(V12:V23)</f>
        <v>5.168820351781332</v>
      </c>
      <c r="W24" s="4">
        <f>SUM(W12:W23)</f>
        <v>5.723458738133333</v>
      </c>
    </row>
    <row r="25" spans="1:11" ht="15">
      <c r="A25" s="101">
        <v>5.2</v>
      </c>
      <c r="B25" s="123" t="s">
        <v>2228</v>
      </c>
      <c r="C25" s="85"/>
      <c r="D25" s="20">
        <v>0.16</v>
      </c>
      <c r="E25" s="85">
        <v>5</v>
      </c>
      <c r="F25" s="109">
        <f>W24*D25</f>
        <v>0.9157533981013333</v>
      </c>
      <c r="G25" s="98">
        <f>F25*O20</f>
        <v>0.31666752506344104</v>
      </c>
      <c r="H25" s="109">
        <f>F25*O21</f>
        <v>0.3464295105017344</v>
      </c>
      <c r="I25" s="102">
        <f t="shared" si="1"/>
        <v>0.06618100357394838</v>
      </c>
      <c r="J25" s="98">
        <f t="shared" si="0"/>
        <v>0.493509431172137</v>
      </c>
      <c r="K25" s="109">
        <f t="shared" si="2"/>
        <v>2.138540868412594</v>
      </c>
    </row>
    <row r="26" spans="1:15" ht="15">
      <c r="A26" s="101"/>
      <c r="B26" s="124" t="s">
        <v>2229</v>
      </c>
      <c r="C26" s="85"/>
      <c r="D26" s="20"/>
      <c r="E26" s="85"/>
      <c r="F26" s="109"/>
      <c r="G26" s="98"/>
      <c r="H26" s="109"/>
      <c r="I26" s="102">
        <f t="shared" si="1"/>
        <v>0</v>
      </c>
      <c r="J26" s="98"/>
      <c r="K26" s="109"/>
      <c r="M26" s="306" t="s">
        <v>2594</v>
      </c>
      <c r="N26" s="306"/>
      <c r="O26" s="224">
        <v>0.0537</v>
      </c>
    </row>
    <row r="27" spans="1:11" ht="15">
      <c r="A27" s="101">
        <v>5.3</v>
      </c>
      <c r="B27" s="123" t="s">
        <v>2227</v>
      </c>
      <c r="C27" s="85"/>
      <c r="D27" s="20">
        <v>0.25</v>
      </c>
      <c r="E27" s="85">
        <v>5</v>
      </c>
      <c r="F27" s="109">
        <f>W24*D27</f>
        <v>1.4308646845333333</v>
      </c>
      <c r="G27" s="98">
        <f>F27*O20</f>
        <v>0.4947930079116266</v>
      </c>
      <c r="H27" s="109">
        <f>F27*O21</f>
        <v>0.5412961101589601</v>
      </c>
      <c r="I27" s="102"/>
      <c r="J27" s="98">
        <f t="shared" si="0"/>
        <v>0.740086140781176</v>
      </c>
      <c r="K27" s="109">
        <f t="shared" si="2"/>
        <v>3.207039943385096</v>
      </c>
    </row>
    <row r="28" spans="1:11" ht="15">
      <c r="A28" s="103">
        <v>5.4</v>
      </c>
      <c r="B28" s="125" t="s">
        <v>2228</v>
      </c>
      <c r="C28" s="105"/>
      <c r="D28" s="18">
        <v>0.39</v>
      </c>
      <c r="E28" s="105">
        <v>5</v>
      </c>
      <c r="F28" s="110">
        <f>W24*D28</f>
        <v>2.232148907872</v>
      </c>
      <c r="G28" s="106">
        <f>O20</f>
        <v>0.3458</v>
      </c>
      <c r="H28" s="110">
        <f>F28*O21</f>
        <v>0.8444219318479775</v>
      </c>
      <c r="I28" s="110">
        <f t="shared" si="1"/>
        <v>0.1384358563527264</v>
      </c>
      <c r="J28" s="229">
        <f t="shared" si="0"/>
        <v>1.0682420088218112</v>
      </c>
      <c r="K28" s="110">
        <f t="shared" si="2"/>
        <v>4.629048704894515</v>
      </c>
    </row>
    <row r="29" spans="1:11" ht="15">
      <c r="A29" s="99" t="s">
        <v>2230</v>
      </c>
      <c r="B29" s="111" t="s">
        <v>2239</v>
      </c>
      <c r="C29" s="100" t="s">
        <v>153</v>
      </c>
      <c r="D29" s="19"/>
      <c r="E29" s="100"/>
      <c r="F29" s="19"/>
      <c r="G29" s="100"/>
      <c r="H29" s="19"/>
      <c r="I29" s="102"/>
      <c r="J29" s="98"/>
      <c r="K29" s="109"/>
    </row>
    <row r="30" spans="1:11" ht="15">
      <c r="A30" s="112">
        <v>6.1</v>
      </c>
      <c r="B30" s="53" t="s">
        <v>2231</v>
      </c>
      <c r="C30" s="85"/>
      <c r="D30" s="20">
        <v>0.77</v>
      </c>
      <c r="E30" s="85">
        <v>4</v>
      </c>
      <c r="F30" s="127">
        <f>V24*D30</f>
        <v>3.979991670871626</v>
      </c>
      <c r="G30" s="109">
        <f>F30*O20</f>
        <v>1.3762811197874083</v>
      </c>
      <c r="H30" s="109">
        <f>F30*O21</f>
        <v>1.5056308490907362</v>
      </c>
      <c r="I30" s="102">
        <f t="shared" si="1"/>
        <v>0.2876318488583901</v>
      </c>
      <c r="J30" s="98">
        <f t="shared" si="0"/>
        <v>2.144860646582448</v>
      </c>
      <c r="K30" s="109">
        <f t="shared" si="2"/>
        <v>9.29439613519061</v>
      </c>
    </row>
    <row r="31" spans="1:11" ht="15">
      <c r="A31" s="113">
        <v>6.2</v>
      </c>
      <c r="B31" s="114" t="s">
        <v>2232</v>
      </c>
      <c r="C31" s="105"/>
      <c r="D31" s="18">
        <v>1.8</v>
      </c>
      <c r="E31" s="105">
        <v>4</v>
      </c>
      <c r="F31" s="128">
        <f>V24*D31</f>
        <v>9.303876633206398</v>
      </c>
      <c r="G31" s="110">
        <f>F31*O20</f>
        <v>3.2172805397627724</v>
      </c>
      <c r="H31" s="110">
        <f>F31*O21</f>
        <v>3.519656530341981</v>
      </c>
      <c r="I31" s="229">
        <f t="shared" si="1"/>
        <v>0.6723861401884444</v>
      </c>
      <c r="J31" s="98">
        <f t="shared" si="0"/>
        <v>5.013959953049878</v>
      </c>
      <c r="K31" s="109">
        <f t="shared" si="2"/>
        <v>21.727159796549472</v>
      </c>
    </row>
    <row r="32" spans="1:11" ht="15">
      <c r="A32" s="99" t="s">
        <v>2233</v>
      </c>
      <c r="B32" s="111" t="s">
        <v>2234</v>
      </c>
      <c r="C32" s="100" t="s">
        <v>153</v>
      </c>
      <c r="D32" s="19">
        <v>0.7</v>
      </c>
      <c r="E32" s="100">
        <v>4</v>
      </c>
      <c r="F32" s="129">
        <f>V24*D32</f>
        <v>3.6181742462469324</v>
      </c>
      <c r="G32" s="109">
        <f>F32*O20</f>
        <v>1.2511646543521893</v>
      </c>
      <c r="H32" s="109">
        <f>F32*O21</f>
        <v>1.3687553173552147</v>
      </c>
      <c r="I32" s="102">
        <f t="shared" si="1"/>
        <v>0.2614834989621728</v>
      </c>
      <c r="J32" s="129">
        <f t="shared" si="0"/>
        <v>1.9498733150749525</v>
      </c>
      <c r="K32" s="131">
        <f t="shared" si="2"/>
        <v>8.449451031991462</v>
      </c>
    </row>
    <row r="33" spans="1:11" ht="15">
      <c r="A33" s="103"/>
      <c r="B33" s="107" t="s">
        <v>2235</v>
      </c>
      <c r="C33" s="105"/>
      <c r="D33" s="152"/>
      <c r="E33" s="105"/>
      <c r="F33" s="152"/>
      <c r="G33" s="105"/>
      <c r="H33" s="152"/>
      <c r="I33" s="229"/>
      <c r="J33" s="110"/>
      <c r="K33" s="110"/>
    </row>
    <row r="34" spans="1:11" ht="15">
      <c r="A34" s="99" t="s">
        <v>2236</v>
      </c>
      <c r="B34" s="111" t="s">
        <v>2237</v>
      </c>
      <c r="C34" s="100" t="s">
        <v>153</v>
      </c>
      <c r="D34" s="111">
        <v>1.05</v>
      </c>
      <c r="E34" s="130">
        <v>4</v>
      </c>
      <c r="F34" s="131">
        <f>V24*D34</f>
        <v>5.427261369370399</v>
      </c>
      <c r="G34" s="132">
        <f>V24*O20</f>
        <v>1.7873780776459847</v>
      </c>
      <c r="H34" s="109">
        <f>V24*O21</f>
        <v>1.9553647390788782</v>
      </c>
      <c r="I34" s="102">
        <f t="shared" si="1"/>
        <v>0.38742613830477973</v>
      </c>
      <c r="J34" s="98">
        <f t="shared" si="0"/>
        <v>2.867229097320012</v>
      </c>
      <c r="K34" s="109">
        <f t="shared" si="2"/>
        <v>12.424659421720053</v>
      </c>
    </row>
    <row r="35" spans="1:11" ht="15">
      <c r="A35" s="103"/>
      <c r="B35" s="107" t="s">
        <v>2238</v>
      </c>
      <c r="C35" s="105"/>
      <c r="D35" s="18"/>
      <c r="E35" s="105"/>
      <c r="F35" s="18"/>
      <c r="G35" s="105"/>
      <c r="H35" s="152"/>
      <c r="I35" s="102"/>
      <c r="J35" s="98"/>
      <c r="K35" s="110"/>
    </row>
    <row r="36" spans="1:11" ht="15">
      <c r="A36" s="99" t="s">
        <v>2240</v>
      </c>
      <c r="B36" s="111" t="s">
        <v>2241</v>
      </c>
      <c r="C36" s="100" t="s">
        <v>153</v>
      </c>
      <c r="D36" s="19"/>
      <c r="E36" s="100"/>
      <c r="F36" s="19"/>
      <c r="G36" s="100"/>
      <c r="H36" s="19"/>
      <c r="I36" s="233"/>
      <c r="J36" s="233"/>
      <c r="K36" s="109"/>
    </row>
    <row r="37" spans="1:11" ht="15">
      <c r="A37" s="101">
        <v>9.1</v>
      </c>
      <c r="B37" s="124" t="s">
        <v>2242</v>
      </c>
      <c r="C37" s="85"/>
      <c r="D37" s="20">
        <v>0.39</v>
      </c>
      <c r="E37" s="85">
        <v>4</v>
      </c>
      <c r="F37" s="109">
        <f>V24*D37</f>
        <v>2.0158399371947198</v>
      </c>
      <c r="G37" s="98">
        <f>F37*O20</f>
        <v>0.6970774502819341</v>
      </c>
      <c r="H37" s="109">
        <f>F37*O21</f>
        <v>0.7625922482407625</v>
      </c>
      <c r="I37" s="102">
        <f t="shared" si="1"/>
        <v>0.1456836637074963</v>
      </c>
      <c r="J37" s="98">
        <f t="shared" si="0"/>
        <v>1.0863579898274736</v>
      </c>
      <c r="K37" s="109">
        <f t="shared" si="2"/>
        <v>4.707551289252386</v>
      </c>
    </row>
    <row r="38" spans="1:11" ht="15">
      <c r="A38" s="103">
        <v>9.2</v>
      </c>
      <c r="B38" s="133" t="s">
        <v>2243</v>
      </c>
      <c r="C38" s="105"/>
      <c r="D38" s="18">
        <v>0.94</v>
      </c>
      <c r="E38" s="105">
        <v>4</v>
      </c>
      <c r="F38" s="110">
        <f>V24*D38</f>
        <v>4.858691130674452</v>
      </c>
      <c r="G38" s="106">
        <f>F38*O20</f>
        <v>1.6801353929872256</v>
      </c>
      <c r="H38" s="110">
        <f>F38*O21</f>
        <v>1.8380428547341454</v>
      </c>
      <c r="I38" s="229">
        <f t="shared" si="1"/>
        <v>0.35113498432063206</v>
      </c>
      <c r="J38" s="229">
        <f t="shared" si="0"/>
        <v>2.6184013088149367</v>
      </c>
      <c r="K38" s="110">
        <f t="shared" si="2"/>
        <v>11.346405671531393</v>
      </c>
    </row>
    <row r="39" spans="1:11" ht="15">
      <c r="A39" s="99" t="s">
        <v>2244</v>
      </c>
      <c r="B39" s="111" t="s">
        <v>2245</v>
      </c>
      <c r="C39" s="100" t="s">
        <v>239</v>
      </c>
      <c r="D39" s="19"/>
      <c r="E39" s="100"/>
      <c r="F39" s="19"/>
      <c r="G39" s="100"/>
      <c r="H39" s="19"/>
      <c r="I39" s="102"/>
      <c r="J39" s="98"/>
      <c r="K39" s="109"/>
    </row>
    <row r="40" spans="1:11" ht="15">
      <c r="A40" s="101">
        <v>10.1</v>
      </c>
      <c r="B40" s="124" t="s">
        <v>2242</v>
      </c>
      <c r="C40" s="85"/>
      <c r="D40" s="20">
        <v>0.68</v>
      </c>
      <c r="E40" s="85">
        <v>4</v>
      </c>
      <c r="F40" s="109">
        <f>V24*D40</f>
        <v>3.5147978392113064</v>
      </c>
      <c r="G40" s="98">
        <f>F40*O20</f>
        <v>1.2154170927992698</v>
      </c>
      <c r="H40" s="109">
        <f>G40*O21</f>
        <v>0.4597922862059638</v>
      </c>
      <c r="I40" s="102">
        <f t="shared" si="1"/>
        <v>0.25401254184896793</v>
      </c>
      <c r="J40" s="98">
        <f t="shared" si="0"/>
        <v>1.6332059280196525</v>
      </c>
      <c r="K40" s="109">
        <f t="shared" si="2"/>
        <v>7.077225688085161</v>
      </c>
    </row>
    <row r="41" spans="1:11" ht="15">
      <c r="A41" s="103">
        <v>10.2</v>
      </c>
      <c r="B41" s="133" t="s">
        <v>2243</v>
      </c>
      <c r="C41" s="105"/>
      <c r="D41" s="18">
        <v>1.43</v>
      </c>
      <c r="E41" s="105">
        <v>4</v>
      </c>
      <c r="F41" s="110">
        <f>V24*D41</f>
        <v>7.391413103047305</v>
      </c>
      <c r="G41" s="106">
        <f>F41*O20</f>
        <v>2.555950651033758</v>
      </c>
      <c r="H41" s="110">
        <f>F41*O21</f>
        <v>2.7961715768827955</v>
      </c>
      <c r="I41" s="110">
        <f t="shared" si="1"/>
        <v>0.534173433594153</v>
      </c>
      <c r="J41" s="229">
        <f t="shared" si="0"/>
        <v>3.9833126293674033</v>
      </c>
      <c r="K41" s="110">
        <f t="shared" si="2"/>
        <v>17.261021393925414</v>
      </c>
    </row>
    <row r="42" spans="1:11" ht="15">
      <c r="A42" s="118" t="s">
        <v>2246</v>
      </c>
      <c r="B42" s="134" t="s">
        <v>2247</v>
      </c>
      <c r="C42" s="116" t="s">
        <v>239</v>
      </c>
      <c r="D42" s="49">
        <v>0.56</v>
      </c>
      <c r="E42" s="117">
        <v>4</v>
      </c>
      <c r="F42" s="50">
        <f>V24*D42</f>
        <v>2.8945393969975464</v>
      </c>
      <c r="G42" s="119">
        <f>F42*O20</f>
        <v>1.0009317234817514</v>
      </c>
      <c r="H42" s="50">
        <f>F42*O21</f>
        <v>1.0950042538841718</v>
      </c>
      <c r="I42" s="232">
        <f t="shared" si="1"/>
        <v>0.20918679916973829</v>
      </c>
      <c r="J42" s="232">
        <f t="shared" si="0"/>
        <v>1.5598986520599625</v>
      </c>
      <c r="K42" s="110">
        <f t="shared" si="2"/>
        <v>6.75956082559317</v>
      </c>
    </row>
    <row r="43" spans="1:11" ht="15">
      <c r="A43" s="19" t="s">
        <v>2248</v>
      </c>
      <c r="B43" s="53" t="s">
        <v>2249</v>
      </c>
      <c r="C43" s="99" t="s">
        <v>239</v>
      </c>
      <c r="D43" s="19"/>
      <c r="E43" s="19"/>
      <c r="F43" s="132"/>
      <c r="G43" s="131"/>
      <c r="H43" s="131"/>
      <c r="I43" s="102">
        <f t="shared" si="1"/>
        <v>0</v>
      </c>
      <c r="J43" s="98"/>
      <c r="K43" s="109"/>
    </row>
    <row r="44" spans="1:11" ht="15">
      <c r="A44" s="20">
        <v>12.1</v>
      </c>
      <c r="B44" s="124" t="s">
        <v>2242</v>
      </c>
      <c r="C44" s="101"/>
      <c r="D44" s="20">
        <v>0.57</v>
      </c>
      <c r="E44" s="53">
        <v>4</v>
      </c>
      <c r="F44" s="98">
        <f>V24*D44</f>
        <v>2.946227600515359</v>
      </c>
      <c r="G44" s="109">
        <f>F44*O20</f>
        <v>1.0188055042582111</v>
      </c>
      <c r="H44" s="109">
        <f>F44*O21</f>
        <v>1.1145579012749605</v>
      </c>
      <c r="I44" s="102">
        <f t="shared" si="1"/>
        <v>0.2129222777263407</v>
      </c>
      <c r="J44" s="98">
        <f t="shared" si="0"/>
        <v>1.5877539851324614</v>
      </c>
      <c r="K44" s="109">
        <f t="shared" si="2"/>
        <v>6.880267268907333</v>
      </c>
    </row>
    <row r="45" spans="1:11" ht="15">
      <c r="A45" s="18">
        <v>12.2</v>
      </c>
      <c r="B45" s="133" t="s">
        <v>2243</v>
      </c>
      <c r="C45" s="103"/>
      <c r="D45" s="18">
        <v>1.27</v>
      </c>
      <c r="E45" s="18">
        <v>4</v>
      </c>
      <c r="F45" s="106">
        <f>V24*D45</f>
        <v>6.564401846762292</v>
      </c>
      <c r="G45" s="110">
        <f>F45*O20</f>
        <v>2.2699701586104006</v>
      </c>
      <c r="H45" s="110">
        <f>F45*O21</f>
        <v>2.483313218630175</v>
      </c>
      <c r="I45" s="229">
        <f t="shared" si="1"/>
        <v>0.4744057766885136</v>
      </c>
      <c r="J45" s="229">
        <f t="shared" si="0"/>
        <v>3.5376273002074146</v>
      </c>
      <c r="K45" s="110">
        <f t="shared" si="2"/>
        <v>15.329718300898797</v>
      </c>
    </row>
    <row r="46" spans="1:11" ht="15">
      <c r="A46" s="19" t="s">
        <v>2250</v>
      </c>
      <c r="B46" s="53" t="s">
        <v>2251</v>
      </c>
      <c r="C46" s="99" t="s">
        <v>239</v>
      </c>
      <c r="D46" s="19"/>
      <c r="E46" s="19"/>
      <c r="F46" s="132"/>
      <c r="G46" s="131"/>
      <c r="H46" s="109"/>
      <c r="I46" s="102"/>
      <c r="J46" s="98"/>
      <c r="K46" s="109"/>
    </row>
    <row r="47" spans="1:11" ht="15">
      <c r="A47" s="20">
        <v>13.1</v>
      </c>
      <c r="B47" s="124" t="s">
        <v>2242</v>
      </c>
      <c r="C47" s="101"/>
      <c r="D47" s="20">
        <v>0.23</v>
      </c>
      <c r="E47" s="20">
        <v>4</v>
      </c>
      <c r="F47" s="98">
        <f>V24*D47</f>
        <v>1.1888286809097064</v>
      </c>
      <c r="G47" s="109">
        <f>F47*O20</f>
        <v>0.4110969578585765</v>
      </c>
      <c r="H47" s="109">
        <f>F47*O21</f>
        <v>0.44973388998814195</v>
      </c>
      <c r="I47" s="102">
        <f t="shared" si="1"/>
        <v>0.08591600680185679</v>
      </c>
      <c r="J47" s="98">
        <f t="shared" si="0"/>
        <v>0.6406726606674845</v>
      </c>
      <c r="K47" s="109">
        <f t="shared" si="2"/>
        <v>2.7762481962257666</v>
      </c>
    </row>
    <row r="48" spans="1:11" ht="15">
      <c r="A48" s="18">
        <v>13.2</v>
      </c>
      <c r="B48" s="133" t="s">
        <v>2243</v>
      </c>
      <c r="C48" s="103"/>
      <c r="D48" s="18">
        <v>0.4</v>
      </c>
      <c r="E48" s="18">
        <v>4</v>
      </c>
      <c r="F48" s="106">
        <f>V24*D48</f>
        <v>2.067528140712533</v>
      </c>
      <c r="G48" s="110">
        <f>F48*O20</f>
        <v>0.7149512310583939</v>
      </c>
      <c r="H48" s="110">
        <f>F48*O21</f>
        <v>0.7821458956315512</v>
      </c>
      <c r="I48" s="229">
        <f t="shared" si="1"/>
        <v>0.14941914226409878</v>
      </c>
      <c r="J48" s="229">
        <f t="shared" si="0"/>
        <v>1.114213322899973</v>
      </c>
      <c r="K48" s="110">
        <f t="shared" si="2"/>
        <v>4.82825773256655</v>
      </c>
    </row>
    <row r="49" spans="1:11" ht="15">
      <c r="A49" s="118" t="s">
        <v>2252</v>
      </c>
      <c r="B49" s="134" t="s">
        <v>2253</v>
      </c>
      <c r="C49" s="116" t="s">
        <v>32</v>
      </c>
      <c r="D49" s="49">
        <v>0.62</v>
      </c>
      <c r="E49" s="115">
        <v>4</v>
      </c>
      <c r="F49" s="50">
        <f>V24*D49</f>
        <v>3.204668618104426</v>
      </c>
      <c r="G49" s="119">
        <f>F49*O20</f>
        <v>1.1081744081405105</v>
      </c>
      <c r="H49" s="50">
        <f>F49*O21</f>
        <v>1.2123261382289046</v>
      </c>
      <c r="I49" s="232">
        <f t="shared" si="1"/>
        <v>0.2315996705093531</v>
      </c>
      <c r="J49" s="232">
        <f t="shared" si="0"/>
        <v>1.7270306504949584</v>
      </c>
      <c r="K49" s="110">
        <f t="shared" si="2"/>
        <v>7.483799485478153</v>
      </c>
    </row>
    <row r="50" spans="1:11" ht="15">
      <c r="A50" s="99" t="s">
        <v>2254</v>
      </c>
      <c r="B50" s="111" t="s">
        <v>2255</v>
      </c>
      <c r="C50" s="100" t="s">
        <v>32</v>
      </c>
      <c r="D50" s="19"/>
      <c r="E50" s="100"/>
      <c r="F50" s="19"/>
      <c r="G50" s="100"/>
      <c r="H50" s="19"/>
      <c r="I50" s="102"/>
      <c r="J50" s="98"/>
      <c r="K50" s="109"/>
    </row>
    <row r="51" spans="1:11" ht="15">
      <c r="A51" s="101"/>
      <c r="B51" s="53" t="s">
        <v>2256</v>
      </c>
      <c r="C51" s="85"/>
      <c r="D51" s="20"/>
      <c r="E51" s="85"/>
      <c r="F51" s="20"/>
      <c r="G51" s="85"/>
      <c r="H51" s="20"/>
      <c r="I51" s="102"/>
      <c r="J51" s="98"/>
      <c r="K51" s="109"/>
    </row>
    <row r="52" spans="1:11" ht="15">
      <c r="A52" s="101">
        <v>15.1</v>
      </c>
      <c r="B52" s="53" t="s">
        <v>2257</v>
      </c>
      <c r="C52" s="85"/>
      <c r="D52" s="20">
        <v>0.42</v>
      </c>
      <c r="E52" s="85">
        <v>4</v>
      </c>
      <c r="F52" s="109">
        <f>V24*D52</f>
        <v>2.1709045477481594</v>
      </c>
      <c r="G52" s="98">
        <f>F52*O20</f>
        <v>0.7506987926113136</v>
      </c>
      <c r="H52" s="109">
        <f>F52*O21</f>
        <v>0.8212531904131287</v>
      </c>
      <c r="I52" s="102">
        <f t="shared" si="1"/>
        <v>0.1568900993773037</v>
      </c>
      <c r="J52" s="98">
        <f t="shared" si="0"/>
        <v>1.1699239890449717</v>
      </c>
      <c r="K52" s="109">
        <f t="shared" si="2"/>
        <v>5.069670619194877</v>
      </c>
    </row>
    <row r="53" spans="1:11" ht="15">
      <c r="A53" s="101">
        <v>15.2</v>
      </c>
      <c r="B53" s="53" t="s">
        <v>2258</v>
      </c>
      <c r="C53" s="85"/>
      <c r="D53" s="20">
        <v>0.38</v>
      </c>
      <c r="E53" s="85">
        <v>4</v>
      </c>
      <c r="F53" s="109">
        <f>V24*D53</f>
        <v>1.9641517336769063</v>
      </c>
      <c r="G53" s="98">
        <f>F53*O20</f>
        <v>0.6792036695054742</v>
      </c>
      <c r="H53" s="109">
        <f>F53*O21</f>
        <v>0.7430386008499738</v>
      </c>
      <c r="I53" s="102">
        <f t="shared" si="1"/>
        <v>0.14194818515089383</v>
      </c>
      <c r="J53" s="98">
        <f t="shared" si="0"/>
        <v>1.0585026567549745</v>
      </c>
      <c r="K53" s="109">
        <f t="shared" si="2"/>
        <v>4.586844845938223</v>
      </c>
    </row>
    <row r="54" spans="1:11" ht="15">
      <c r="A54" s="101">
        <v>15.3</v>
      </c>
      <c r="B54" s="53" t="s">
        <v>2259</v>
      </c>
      <c r="C54" s="85"/>
      <c r="D54" s="20">
        <v>0.37</v>
      </c>
      <c r="E54" s="85">
        <v>4</v>
      </c>
      <c r="F54" s="109">
        <f>V24*D54</f>
        <v>1.9124635301590929</v>
      </c>
      <c r="G54" s="98">
        <f>F54*O20</f>
        <v>0.6613298887290143</v>
      </c>
      <c r="H54" s="109">
        <f>F54*O21</f>
        <v>0.7234849534591848</v>
      </c>
      <c r="I54" s="102">
        <f t="shared" si="1"/>
        <v>0.13821270659429136</v>
      </c>
      <c r="J54" s="98">
        <f t="shared" si="0"/>
        <v>1.030647323682475</v>
      </c>
      <c r="K54" s="109">
        <f t="shared" si="2"/>
        <v>4.4661384026240585</v>
      </c>
    </row>
    <row r="55" spans="1:11" ht="15">
      <c r="A55" s="103">
        <v>15.4</v>
      </c>
      <c r="B55" s="107" t="s">
        <v>2260</v>
      </c>
      <c r="C55" s="105"/>
      <c r="D55" s="18">
        <v>0.32</v>
      </c>
      <c r="E55" s="105">
        <v>4</v>
      </c>
      <c r="F55" s="110">
        <f>V24*D55</f>
        <v>1.6540225125700263</v>
      </c>
      <c r="G55" s="106">
        <f>F55*O20</f>
        <v>0.5719609848467151</v>
      </c>
      <c r="H55" s="110">
        <f>F55*O21</f>
        <v>0.625716716505241</v>
      </c>
      <c r="I55" s="229">
        <f t="shared" si="1"/>
        <v>0.119535313811279</v>
      </c>
      <c r="J55" s="229">
        <f t="shared" si="0"/>
        <v>0.8913706583199784</v>
      </c>
      <c r="K55" s="110">
        <f t="shared" si="2"/>
        <v>3.86260618605324</v>
      </c>
    </row>
    <row r="56" spans="1:11" ht="15">
      <c r="A56" s="19" t="s">
        <v>2261</v>
      </c>
      <c r="B56" s="130" t="s">
        <v>2255</v>
      </c>
      <c r="C56" s="19" t="s">
        <v>32</v>
      </c>
      <c r="D56" s="100"/>
      <c r="E56" s="19"/>
      <c r="F56" s="100"/>
      <c r="G56" s="19"/>
      <c r="H56" s="19"/>
      <c r="I56" s="102"/>
      <c r="J56" s="98"/>
      <c r="K56" s="109"/>
    </row>
    <row r="57" spans="1:11" ht="15">
      <c r="A57" s="20"/>
      <c r="B57" s="120" t="s">
        <v>2262</v>
      </c>
      <c r="C57" s="20"/>
      <c r="D57" s="85"/>
      <c r="E57" s="20"/>
      <c r="F57" s="85"/>
      <c r="G57" s="20"/>
      <c r="H57" s="20"/>
      <c r="I57" s="102"/>
      <c r="J57" s="98"/>
      <c r="K57" s="109"/>
    </row>
    <row r="58" spans="1:11" ht="15">
      <c r="A58" s="20">
        <v>16.1</v>
      </c>
      <c r="B58" s="91" t="s">
        <v>2263</v>
      </c>
      <c r="C58" s="20"/>
      <c r="D58" s="85">
        <v>0.138</v>
      </c>
      <c r="E58" s="20">
        <v>4</v>
      </c>
      <c r="F58" s="98">
        <f>V24*D58</f>
        <v>0.7132972085458239</v>
      </c>
      <c r="G58" s="109">
        <f>F58*O20</f>
        <v>0.2466581747151459</v>
      </c>
      <c r="H58" s="109">
        <f>F58*O21</f>
        <v>0.2698403339928852</v>
      </c>
      <c r="I58" s="102">
        <f t="shared" si="1"/>
        <v>0.05154960408111407</v>
      </c>
      <c r="J58" s="98">
        <f t="shared" si="0"/>
        <v>0.3844035964004907</v>
      </c>
      <c r="K58" s="109">
        <f t="shared" si="2"/>
        <v>1.6657489177354599</v>
      </c>
    </row>
    <row r="59" spans="1:11" ht="15">
      <c r="A59" s="20">
        <v>16.2</v>
      </c>
      <c r="B59" s="91" t="s">
        <v>2258</v>
      </c>
      <c r="C59" s="20"/>
      <c r="D59" s="85">
        <v>0.127</v>
      </c>
      <c r="E59" s="20">
        <v>4</v>
      </c>
      <c r="F59" s="98">
        <f>V24*D59</f>
        <v>0.6564401846762292</v>
      </c>
      <c r="G59" s="109">
        <f>F59*O20</f>
        <v>0.22699701586104007</v>
      </c>
      <c r="H59" s="109">
        <f>F59*O21</f>
        <v>0.24833132186301754</v>
      </c>
      <c r="I59" s="102">
        <f t="shared" si="1"/>
        <v>0.04744057766885136</v>
      </c>
      <c r="J59" s="98">
        <f t="shared" si="0"/>
        <v>0.3537627300207414</v>
      </c>
      <c r="K59" s="109">
        <f t="shared" si="2"/>
        <v>1.5329718300898794</v>
      </c>
    </row>
    <row r="60" spans="1:11" ht="15">
      <c r="A60" s="20">
        <v>16.3</v>
      </c>
      <c r="B60" s="91" t="s">
        <v>2259</v>
      </c>
      <c r="C60" s="20"/>
      <c r="D60" s="85">
        <v>0.122</v>
      </c>
      <c r="E60" s="20">
        <v>4</v>
      </c>
      <c r="F60" s="98">
        <f>V24*D60</f>
        <v>0.6305960829173225</v>
      </c>
      <c r="G60" s="109">
        <f>F60*O20</f>
        <v>0.21806012547281012</v>
      </c>
      <c r="H60" s="109">
        <f>F60*O20</f>
        <v>0.21806012547281012</v>
      </c>
      <c r="I60" s="102">
        <f t="shared" si="1"/>
        <v>0.04557283839055012</v>
      </c>
      <c r="J60" s="98">
        <f t="shared" si="0"/>
        <v>0.3336867516760478</v>
      </c>
      <c r="K60" s="109">
        <f t="shared" si="2"/>
        <v>1.4459759239295404</v>
      </c>
    </row>
    <row r="61" spans="1:11" ht="15">
      <c r="A61" s="20">
        <v>16.4</v>
      </c>
      <c r="B61" s="91" t="s">
        <v>2260</v>
      </c>
      <c r="C61" s="20"/>
      <c r="D61" s="85">
        <v>0.106</v>
      </c>
      <c r="E61" s="20">
        <v>4</v>
      </c>
      <c r="F61" s="98">
        <f>V24*D61</f>
        <v>0.5478949572888212</v>
      </c>
      <c r="G61" s="109">
        <f>F61*O20</f>
        <v>0.18946207623047437</v>
      </c>
      <c r="H61" s="109">
        <f>F61*O21</f>
        <v>0.20726866234236108</v>
      </c>
      <c r="I61" s="102">
        <f t="shared" si="1"/>
        <v>0.03959607269998617</v>
      </c>
      <c r="J61" s="98">
        <f t="shared" si="0"/>
        <v>0.29526653056849284</v>
      </c>
      <c r="K61" s="109">
        <f t="shared" si="2"/>
        <v>1.2794882991301357</v>
      </c>
    </row>
    <row r="62" spans="1:11" ht="15">
      <c r="A62" s="20"/>
      <c r="B62" s="120" t="s">
        <v>2264</v>
      </c>
      <c r="C62" s="20"/>
      <c r="D62" s="85"/>
      <c r="E62" s="20"/>
      <c r="F62" s="98"/>
      <c r="G62" s="109"/>
      <c r="H62" s="109"/>
      <c r="I62" s="102"/>
      <c r="J62" s="98"/>
      <c r="K62" s="109"/>
    </row>
    <row r="63" spans="1:11" ht="15">
      <c r="A63" s="20">
        <v>16.5</v>
      </c>
      <c r="B63" s="91" t="s">
        <v>2263</v>
      </c>
      <c r="C63" s="20"/>
      <c r="D63" s="85">
        <v>0.141</v>
      </c>
      <c r="E63" s="20">
        <v>4</v>
      </c>
      <c r="F63" s="98">
        <f>V24*D63</f>
        <v>0.7288036696011678</v>
      </c>
      <c r="G63" s="109">
        <f>F63*O20</f>
        <v>0.2520203089480838</v>
      </c>
      <c r="H63" s="109">
        <f>F63*O21</f>
        <v>0.2757064282101218</v>
      </c>
      <c r="I63" s="102">
        <f t="shared" si="1"/>
        <v>0.05267024764809481</v>
      </c>
      <c r="J63" s="98">
        <f t="shared" si="0"/>
        <v>0.3927601963222405</v>
      </c>
      <c r="K63" s="109">
        <f t="shared" si="2"/>
        <v>1.7019608507297088</v>
      </c>
    </row>
    <row r="64" spans="1:11" ht="15">
      <c r="A64" s="20">
        <v>16.6</v>
      </c>
      <c r="B64" s="91" t="s">
        <v>2258</v>
      </c>
      <c r="C64" s="20"/>
      <c r="D64" s="85">
        <v>0.13</v>
      </c>
      <c r="E64" s="20">
        <v>4</v>
      </c>
      <c r="F64" s="98">
        <f>V24*D64</f>
        <v>0.6719466457315733</v>
      </c>
      <c r="G64" s="109">
        <f>F64*O20</f>
        <v>0.23235915009397803</v>
      </c>
      <c r="H64" s="109">
        <f>F64*O21</f>
        <v>0.2541974160802542</v>
      </c>
      <c r="I64" s="102">
        <f t="shared" si="1"/>
        <v>0.0485612212358321</v>
      </c>
      <c r="J64" s="98">
        <f t="shared" si="0"/>
        <v>0.36211932994249124</v>
      </c>
      <c r="K64" s="109">
        <f t="shared" si="2"/>
        <v>1.5691837630841288</v>
      </c>
    </row>
    <row r="65" spans="1:11" ht="15">
      <c r="A65" s="20">
        <v>16.7</v>
      </c>
      <c r="B65" s="91" t="s">
        <v>2259</v>
      </c>
      <c r="C65" s="20"/>
      <c r="D65" s="85">
        <v>0.124</v>
      </c>
      <c r="E65" s="20">
        <v>4</v>
      </c>
      <c r="F65" s="98">
        <f>D65*V24</f>
        <v>0.6409337236208852</v>
      </c>
      <c r="G65" s="109">
        <f>F65*O20</f>
        <v>0.2216348816281021</v>
      </c>
      <c r="H65" s="109">
        <f>F65*O21</f>
        <v>0.24246522764578088</v>
      </c>
      <c r="I65" s="102">
        <f t="shared" si="1"/>
        <v>0.046319934101870616</v>
      </c>
      <c r="J65" s="98">
        <f t="shared" si="0"/>
        <v>0.3454061300989916</v>
      </c>
      <c r="K65" s="109">
        <f t="shared" si="2"/>
        <v>1.4967598970956304</v>
      </c>
    </row>
    <row r="66" spans="1:11" ht="15">
      <c r="A66" s="152">
        <v>16.8</v>
      </c>
      <c r="B66" s="104" t="s">
        <v>2260</v>
      </c>
      <c r="C66" s="152"/>
      <c r="D66" s="105">
        <v>0.108</v>
      </c>
      <c r="E66" s="152">
        <v>4</v>
      </c>
      <c r="F66" s="106">
        <f>D66*V24</f>
        <v>0.5582325979923839</v>
      </c>
      <c r="G66" s="110">
        <f>F66*O20</f>
        <v>0.19303683238576635</v>
      </c>
      <c r="H66" s="110">
        <f>F66*O21</f>
        <v>0.21117939182051884</v>
      </c>
      <c r="I66" s="229">
        <f t="shared" si="1"/>
        <v>0.04034316841130666</v>
      </c>
      <c r="J66" s="229">
        <f t="shared" si="0"/>
        <v>0.3008375971829927</v>
      </c>
      <c r="K66" s="110">
        <f t="shared" si="2"/>
        <v>1.3036295877929684</v>
      </c>
    </row>
    <row r="67" spans="1:11" ht="15">
      <c r="A67" s="19"/>
      <c r="B67" s="120" t="s">
        <v>2265</v>
      </c>
      <c r="C67" s="19"/>
      <c r="D67" s="99"/>
      <c r="E67" s="19"/>
      <c r="F67" s="132"/>
      <c r="G67" s="131"/>
      <c r="H67" s="131"/>
      <c r="I67" s="102"/>
      <c r="J67" s="98"/>
      <c r="K67" s="109"/>
    </row>
    <row r="68" spans="1:11" ht="15">
      <c r="A68" s="20">
        <v>16.9</v>
      </c>
      <c r="B68" s="91" t="s">
        <v>2263</v>
      </c>
      <c r="C68" s="20"/>
      <c r="D68" s="101">
        <v>0.094</v>
      </c>
      <c r="E68" s="20">
        <v>4</v>
      </c>
      <c r="F68" s="98">
        <f>D68*V24</f>
        <v>0.48586911306744524</v>
      </c>
      <c r="G68" s="109">
        <f>F68*O20</f>
        <v>0.16801353929872256</v>
      </c>
      <c r="H68" s="109">
        <f>F68*O21</f>
        <v>0.18380428547341454</v>
      </c>
      <c r="I68" s="102">
        <f t="shared" si="1"/>
        <v>0.03511349843206321</v>
      </c>
      <c r="J68" s="98">
        <f t="shared" si="0"/>
        <v>0.26184013088149366</v>
      </c>
      <c r="K68" s="109">
        <f t="shared" si="2"/>
        <v>1.1346405671531392</v>
      </c>
    </row>
    <row r="69" spans="1:11" ht="15">
      <c r="A69" s="20">
        <v>16.1</v>
      </c>
      <c r="B69" s="91" t="s">
        <v>2258</v>
      </c>
      <c r="C69" s="20"/>
      <c r="D69" s="101">
        <v>0.087</v>
      </c>
      <c r="E69" s="20">
        <v>4</v>
      </c>
      <c r="F69" s="98">
        <f>D69*V24</f>
        <v>0.4496873706049759</v>
      </c>
      <c r="G69" s="109">
        <f>F69*O20</f>
        <v>0.15550189275520065</v>
      </c>
      <c r="H69" s="109">
        <f>F69*O21</f>
        <v>0.17011673229986238</v>
      </c>
      <c r="I69" s="102">
        <f t="shared" si="1"/>
        <v>0.032498663442441476</v>
      </c>
      <c r="J69" s="98">
        <f t="shared" si="0"/>
        <v>0.2423413977307441</v>
      </c>
      <c r="K69" s="109">
        <f t="shared" si="2"/>
        <v>1.0501460568332246</v>
      </c>
    </row>
    <row r="70" spans="1:11" ht="15">
      <c r="A70" s="20">
        <v>16.11</v>
      </c>
      <c r="B70" s="91" t="s">
        <v>2259</v>
      </c>
      <c r="C70" s="20"/>
      <c r="D70" s="101">
        <v>0.083</v>
      </c>
      <c r="E70" s="20">
        <v>4</v>
      </c>
      <c r="F70" s="98">
        <f>D70*V24</f>
        <v>0.4290120891978506</v>
      </c>
      <c r="G70" s="109">
        <f>F70*O20</f>
        <v>0.14835238044461674</v>
      </c>
      <c r="H70" s="109">
        <f>F70*O21</f>
        <v>0.1622952733435469</v>
      </c>
      <c r="I70" s="102">
        <f t="shared" si="1"/>
        <v>0.031004472019800496</v>
      </c>
      <c r="J70" s="98">
        <f t="shared" si="0"/>
        <v>0.2311992645017444</v>
      </c>
      <c r="K70" s="109">
        <f t="shared" si="2"/>
        <v>1.0018634795075592</v>
      </c>
    </row>
    <row r="71" spans="1:11" ht="15">
      <c r="A71" s="18">
        <v>16.12</v>
      </c>
      <c r="B71" s="104" t="s">
        <v>2260</v>
      </c>
      <c r="C71" s="18"/>
      <c r="D71" s="103">
        <v>0.072</v>
      </c>
      <c r="E71" s="18">
        <v>4</v>
      </c>
      <c r="F71" s="106">
        <f>D71*V24</f>
        <v>0.3721550653282559</v>
      </c>
      <c r="G71" s="110">
        <f>F71*O20</f>
        <v>0.12869122159051088</v>
      </c>
      <c r="H71" s="110">
        <f>F71*O21</f>
        <v>0.1407862612136792</v>
      </c>
      <c r="I71" s="229">
        <f t="shared" si="1"/>
        <v>0.026895445607537774</v>
      </c>
      <c r="J71" s="229">
        <f t="shared" si="0"/>
        <v>0.2005583981219951</v>
      </c>
      <c r="K71" s="110">
        <f t="shared" si="2"/>
        <v>0.8690863918619788</v>
      </c>
    </row>
    <row r="72" spans="1:11" ht="15">
      <c r="A72" s="99" t="s">
        <v>2266</v>
      </c>
      <c r="B72" s="111" t="s">
        <v>2267</v>
      </c>
      <c r="C72" s="100" t="s">
        <v>32</v>
      </c>
      <c r="D72" s="19"/>
      <c r="E72" s="100"/>
      <c r="F72" s="19"/>
      <c r="G72" s="100"/>
      <c r="H72" s="19"/>
      <c r="I72" s="102"/>
      <c r="J72" s="98"/>
      <c r="K72" s="109"/>
    </row>
    <row r="73" spans="1:11" ht="15">
      <c r="A73" s="101"/>
      <c r="B73" s="53" t="s">
        <v>2268</v>
      </c>
      <c r="C73" s="85"/>
      <c r="D73" s="20"/>
      <c r="E73" s="85"/>
      <c r="F73" s="20"/>
      <c r="G73" s="85"/>
      <c r="H73" s="20"/>
      <c r="I73" s="102"/>
      <c r="J73" s="98"/>
      <c r="K73" s="109"/>
    </row>
    <row r="74" spans="1:11" ht="15">
      <c r="A74" s="101"/>
      <c r="B74" s="53" t="s">
        <v>2269</v>
      </c>
      <c r="C74" s="85"/>
      <c r="D74" s="20"/>
      <c r="E74" s="85"/>
      <c r="F74" s="20"/>
      <c r="G74" s="85"/>
      <c r="H74" s="20"/>
      <c r="I74" s="102"/>
      <c r="J74" s="98"/>
      <c r="K74" s="109"/>
    </row>
    <row r="75" spans="1:11" ht="15">
      <c r="A75" s="101">
        <v>17.1</v>
      </c>
      <c r="B75" s="53" t="s">
        <v>2263</v>
      </c>
      <c r="C75" s="85"/>
      <c r="D75" s="20">
        <v>0.51</v>
      </c>
      <c r="E75" s="85">
        <v>4</v>
      </c>
      <c r="F75" s="109">
        <f>D75*V24</f>
        <v>2.6360983794084794</v>
      </c>
      <c r="G75" s="98">
        <f>F75*O20</f>
        <v>0.9115628195994522</v>
      </c>
      <c r="H75" s="109">
        <f>F75*O21</f>
        <v>0.9972360169302278</v>
      </c>
      <c r="I75" s="102">
        <f t="shared" si="1"/>
        <v>0.19050940638672592</v>
      </c>
      <c r="J75" s="98">
        <f t="shared" si="0"/>
        <v>1.4206219866974654</v>
      </c>
      <c r="K75" s="109">
        <f t="shared" si="2"/>
        <v>6.156028609022351</v>
      </c>
    </row>
    <row r="76" spans="1:11" ht="15">
      <c r="A76" s="101">
        <v>17.2</v>
      </c>
      <c r="B76" s="53" t="s">
        <v>2258</v>
      </c>
      <c r="C76" s="85"/>
      <c r="D76" s="20">
        <v>0.47</v>
      </c>
      <c r="E76" s="85">
        <v>4</v>
      </c>
      <c r="F76" s="109">
        <f>D76*V24</f>
        <v>2.429345565337226</v>
      </c>
      <c r="G76" s="98">
        <f>F76*O20</f>
        <v>0.8400676964936128</v>
      </c>
      <c r="H76" s="109">
        <f>F76*O21</f>
        <v>0.9190214273670727</v>
      </c>
      <c r="I76" s="102">
        <f t="shared" si="1"/>
        <v>0.17556749216031603</v>
      </c>
      <c r="J76" s="98">
        <f t="shared" si="0"/>
        <v>1.3092006544074684</v>
      </c>
      <c r="K76" s="109">
        <f t="shared" si="2"/>
        <v>5.6732028357656965</v>
      </c>
    </row>
    <row r="77" spans="1:11" ht="15">
      <c r="A77" s="101">
        <v>17.3</v>
      </c>
      <c r="B77" s="53" t="s">
        <v>2259</v>
      </c>
      <c r="C77" s="85"/>
      <c r="D77" s="20">
        <v>0.45</v>
      </c>
      <c r="E77" s="85">
        <v>4</v>
      </c>
      <c r="F77" s="109">
        <f>D77*V24</f>
        <v>2.3259691583015996</v>
      </c>
      <c r="G77" s="98">
        <f>F77*O20</f>
        <v>0.8043201349406931</v>
      </c>
      <c r="H77" s="109">
        <f>F77*O21</f>
        <v>0.8799141325854952</v>
      </c>
      <c r="I77" s="102">
        <f t="shared" si="1"/>
        <v>0.1680965350471111</v>
      </c>
      <c r="J77" s="98">
        <f t="shared" si="0"/>
        <v>1.2534899882624695</v>
      </c>
      <c r="K77" s="109">
        <f t="shared" si="2"/>
        <v>5.431789949137368</v>
      </c>
    </row>
    <row r="78" spans="1:11" ht="15">
      <c r="A78" s="103">
        <v>17.4</v>
      </c>
      <c r="B78" s="107" t="s">
        <v>2260</v>
      </c>
      <c r="C78" s="105"/>
      <c r="D78" s="18">
        <v>0.39</v>
      </c>
      <c r="E78" s="105">
        <v>4</v>
      </c>
      <c r="F78" s="110">
        <f>D78*V24</f>
        <v>2.0158399371947198</v>
      </c>
      <c r="G78" s="106">
        <f>F78*O20</f>
        <v>0.6970774502819341</v>
      </c>
      <c r="H78" s="110">
        <f>F78*O21</f>
        <v>0.7625922482407625</v>
      </c>
      <c r="I78" s="110">
        <f t="shared" si="1"/>
        <v>0.1456836637074963</v>
      </c>
      <c r="J78" s="229">
        <f aca="true" t="shared" si="3" ref="J78:J141">(F78+G78+H78+I78)*O$22</f>
        <v>1.0863579898274736</v>
      </c>
      <c r="K78" s="110">
        <f t="shared" si="2"/>
        <v>4.707551289252386</v>
      </c>
    </row>
    <row r="79" spans="1:11" ht="15">
      <c r="A79" s="99" t="s">
        <v>2287</v>
      </c>
      <c r="B79" s="111" t="s">
        <v>2267</v>
      </c>
      <c r="C79" s="100" t="s">
        <v>32</v>
      </c>
      <c r="D79" s="19"/>
      <c r="E79" s="100"/>
      <c r="F79" s="19"/>
      <c r="G79" s="100"/>
      <c r="H79" s="19"/>
      <c r="I79" s="102"/>
      <c r="J79" s="98"/>
      <c r="K79" s="109"/>
    </row>
    <row r="80" spans="1:11" ht="15">
      <c r="A80" s="101"/>
      <c r="B80" s="53" t="s">
        <v>2270</v>
      </c>
      <c r="C80" s="85"/>
      <c r="D80" s="20"/>
      <c r="E80" s="85"/>
      <c r="F80" s="20"/>
      <c r="G80" s="85"/>
      <c r="H80" s="20"/>
      <c r="I80" s="102"/>
      <c r="J80" s="98"/>
      <c r="K80" s="109"/>
    </row>
    <row r="81" spans="1:11" ht="15">
      <c r="A81" s="101">
        <v>18.1</v>
      </c>
      <c r="B81" s="124" t="s">
        <v>2279</v>
      </c>
      <c r="C81" s="85"/>
      <c r="D81" s="20">
        <v>0.24</v>
      </c>
      <c r="E81" s="85">
        <v>4</v>
      </c>
      <c r="F81" s="109">
        <f>D81*V24</f>
        <v>1.2405168844275196</v>
      </c>
      <c r="G81" s="98">
        <f>F81*O20</f>
        <v>0.42897073863503626</v>
      </c>
      <c r="H81" s="109">
        <f>F81*O21</f>
        <v>0.4692875373789307</v>
      </c>
      <c r="I81" s="102">
        <f aca="true" t="shared" si="4" ref="I81:I142">(F81+G81)*O$26</f>
        <v>0.08965148535845925</v>
      </c>
      <c r="J81" s="98">
        <f t="shared" si="3"/>
        <v>0.6685279937399837</v>
      </c>
      <c r="K81" s="109">
        <f aca="true" t="shared" si="5" ref="K81:K142">F81+G81+H81+J81+I81</f>
        <v>2.8969546395399295</v>
      </c>
    </row>
    <row r="82" spans="1:11" ht="15">
      <c r="A82" s="101">
        <v>18.2</v>
      </c>
      <c r="B82" s="53" t="s">
        <v>2271</v>
      </c>
      <c r="C82" s="85"/>
      <c r="D82" s="20">
        <v>0.22</v>
      </c>
      <c r="E82" s="85">
        <v>4</v>
      </c>
      <c r="F82" s="109">
        <f>D82*V24</f>
        <v>1.1371404773918932</v>
      </c>
      <c r="G82" s="98">
        <f>F82*O20</f>
        <v>0.3932231770821166</v>
      </c>
      <c r="H82" s="109">
        <f>F82*O21</f>
        <v>0.4301802425973532</v>
      </c>
      <c r="I82" s="102">
        <f t="shared" si="4"/>
        <v>0.08218052824525432</v>
      </c>
      <c r="J82" s="98">
        <f t="shared" si="3"/>
        <v>0.6128173275949852</v>
      </c>
      <c r="K82" s="109">
        <f t="shared" si="5"/>
        <v>2.6555417529116023</v>
      </c>
    </row>
    <row r="83" spans="1:11" ht="15">
      <c r="A83" s="101">
        <v>18.3</v>
      </c>
      <c r="B83" s="53" t="s">
        <v>2272</v>
      </c>
      <c r="C83" s="85"/>
      <c r="D83" s="20">
        <v>0.21</v>
      </c>
      <c r="E83" s="85">
        <v>4</v>
      </c>
      <c r="F83" s="109">
        <f>D83*V24</f>
        <v>1.0854522738740797</v>
      </c>
      <c r="G83" s="98">
        <f>F83*O20</f>
        <v>0.3753493963056568</v>
      </c>
      <c r="H83" s="109">
        <f>F83*O21</f>
        <v>0.41062659520656436</v>
      </c>
      <c r="I83" s="102">
        <f t="shared" si="4"/>
        <v>0.07844504968865185</v>
      </c>
      <c r="J83" s="98">
        <f t="shared" si="3"/>
        <v>0.5849619945224859</v>
      </c>
      <c r="K83" s="109">
        <f t="shared" si="5"/>
        <v>2.5348353095974385</v>
      </c>
    </row>
    <row r="84" spans="1:11" ht="15">
      <c r="A84" s="101">
        <v>18.4</v>
      </c>
      <c r="B84" s="53" t="s">
        <v>2273</v>
      </c>
      <c r="C84" s="85"/>
      <c r="D84" s="20">
        <v>0.19</v>
      </c>
      <c r="E84" s="85">
        <v>4</v>
      </c>
      <c r="F84" s="109">
        <f>D84*V24</f>
        <v>0.9820758668384532</v>
      </c>
      <c r="G84" s="98">
        <f>F84*O20</f>
        <v>0.3396018347527371</v>
      </c>
      <c r="H84" s="109">
        <f>F84*O21</f>
        <v>0.3715193004249869</v>
      </c>
      <c r="I84" s="102">
        <f t="shared" si="4"/>
        <v>0.07097409257544691</v>
      </c>
      <c r="J84" s="98">
        <f t="shared" si="3"/>
        <v>0.5292513283774872</v>
      </c>
      <c r="K84" s="109">
        <f t="shared" si="5"/>
        <v>2.2934224229691114</v>
      </c>
    </row>
    <row r="85" spans="1:11" ht="15">
      <c r="A85" s="101"/>
      <c r="B85" s="124" t="s">
        <v>2278</v>
      </c>
      <c r="C85" s="85"/>
      <c r="D85" s="20"/>
      <c r="E85" s="85"/>
      <c r="F85" s="109"/>
      <c r="G85" s="98"/>
      <c r="H85" s="109"/>
      <c r="I85" s="102"/>
      <c r="J85" s="98"/>
      <c r="K85" s="109"/>
    </row>
    <row r="86" spans="1:11" ht="15">
      <c r="A86" s="101">
        <v>18.5</v>
      </c>
      <c r="B86" s="53" t="s">
        <v>2274</v>
      </c>
      <c r="C86" s="85"/>
      <c r="D86" s="20">
        <v>0.25</v>
      </c>
      <c r="E86" s="85">
        <v>4</v>
      </c>
      <c r="F86" s="109">
        <f>D86*V24</f>
        <v>1.292205087945333</v>
      </c>
      <c r="G86" s="98">
        <f>F86*O20</f>
        <v>0.44684451941149617</v>
      </c>
      <c r="H86" s="109">
        <f>F86*O21</f>
        <v>0.48884118476971955</v>
      </c>
      <c r="I86" s="102">
        <f t="shared" si="4"/>
        <v>0.09338696391506174</v>
      </c>
      <c r="J86" s="98">
        <f t="shared" si="3"/>
        <v>0.6963833268124832</v>
      </c>
      <c r="K86" s="109">
        <f t="shared" si="5"/>
        <v>3.0176610828540937</v>
      </c>
    </row>
    <row r="87" spans="1:11" ht="15">
      <c r="A87" s="101">
        <v>18.6</v>
      </c>
      <c r="B87" s="53" t="s">
        <v>2275</v>
      </c>
      <c r="C87" s="85"/>
      <c r="D87" s="20">
        <v>0.24</v>
      </c>
      <c r="E87" s="85">
        <v>4</v>
      </c>
      <c r="F87" s="109">
        <f>D87*V24</f>
        <v>1.2405168844275196</v>
      </c>
      <c r="G87" s="98">
        <f>F87*O20</f>
        <v>0.42897073863503626</v>
      </c>
      <c r="H87" s="109">
        <f>F87*O21</f>
        <v>0.4692875373789307</v>
      </c>
      <c r="I87" s="102">
        <f t="shared" si="4"/>
        <v>0.08965148535845925</v>
      </c>
      <c r="J87" s="98">
        <f t="shared" si="3"/>
        <v>0.6685279937399837</v>
      </c>
      <c r="K87" s="109">
        <f t="shared" si="5"/>
        <v>2.8969546395399295</v>
      </c>
    </row>
    <row r="88" spans="1:11" ht="15">
      <c r="A88" s="101">
        <v>18.7</v>
      </c>
      <c r="B88" s="53" t="s">
        <v>2276</v>
      </c>
      <c r="C88" s="85"/>
      <c r="D88" s="20">
        <v>0.23</v>
      </c>
      <c r="E88" s="85">
        <v>4</v>
      </c>
      <c r="F88" s="109">
        <f>D88*V24</f>
        <v>1.1888286809097064</v>
      </c>
      <c r="G88" s="98">
        <f>F88*O20</f>
        <v>0.4110969578585765</v>
      </c>
      <c r="H88" s="109">
        <f>F88*O21</f>
        <v>0.44973388998814195</v>
      </c>
      <c r="I88" s="102">
        <f t="shared" si="4"/>
        <v>0.08591600680185679</v>
      </c>
      <c r="J88" s="98">
        <f t="shared" si="3"/>
        <v>0.6406726606674845</v>
      </c>
      <c r="K88" s="109">
        <f t="shared" si="5"/>
        <v>2.7762481962257666</v>
      </c>
    </row>
    <row r="89" spans="1:11" ht="15">
      <c r="A89" s="103">
        <v>18.8</v>
      </c>
      <c r="B89" s="107" t="s">
        <v>2277</v>
      </c>
      <c r="C89" s="105"/>
      <c r="D89" s="18">
        <v>0.2</v>
      </c>
      <c r="E89" s="105">
        <v>4</v>
      </c>
      <c r="F89" s="110">
        <f>D89*V24</f>
        <v>1.0337640703562665</v>
      </c>
      <c r="G89" s="106">
        <f>F89*O20</f>
        <v>0.35747561552919693</v>
      </c>
      <c r="H89" s="110">
        <f>F89*O21</f>
        <v>0.3910729478157756</v>
      </c>
      <c r="I89" s="110">
        <f t="shared" si="4"/>
        <v>0.07470957113204939</v>
      </c>
      <c r="J89" s="229">
        <f t="shared" si="3"/>
        <v>0.5571066614499866</v>
      </c>
      <c r="K89" s="110">
        <f t="shared" si="5"/>
        <v>2.414128866283275</v>
      </c>
    </row>
    <row r="90" spans="1:11" ht="15">
      <c r="A90" s="135" t="s">
        <v>2286</v>
      </c>
      <c r="B90" s="111" t="s">
        <v>2281</v>
      </c>
      <c r="C90" s="100" t="s">
        <v>32</v>
      </c>
      <c r="D90" s="19"/>
      <c r="E90" s="100"/>
      <c r="F90" s="19"/>
      <c r="G90" s="100"/>
      <c r="H90" s="19"/>
      <c r="I90" s="102"/>
      <c r="J90" s="98"/>
      <c r="K90" s="109"/>
    </row>
    <row r="91" spans="1:11" ht="15">
      <c r="A91" s="101"/>
      <c r="B91" s="53" t="s">
        <v>2282</v>
      </c>
      <c r="C91" s="85"/>
      <c r="D91" s="20"/>
      <c r="E91" s="85"/>
      <c r="F91" s="20"/>
      <c r="G91" s="85"/>
      <c r="H91" s="20"/>
      <c r="I91" s="102"/>
      <c r="J91" s="98"/>
      <c r="K91" s="109"/>
    </row>
    <row r="92" spans="1:11" ht="15">
      <c r="A92" s="101"/>
      <c r="B92" s="124" t="s">
        <v>2283</v>
      </c>
      <c r="C92" s="85"/>
      <c r="D92" s="20"/>
      <c r="E92" s="85"/>
      <c r="F92" s="20"/>
      <c r="G92" s="85"/>
      <c r="H92" s="20"/>
      <c r="I92" s="102"/>
      <c r="J92" s="98"/>
      <c r="K92" s="109"/>
    </row>
    <row r="93" spans="1:11" ht="15">
      <c r="A93" s="112">
        <v>19.1</v>
      </c>
      <c r="B93" s="53" t="s">
        <v>2284</v>
      </c>
      <c r="C93" s="85"/>
      <c r="D93" s="20">
        <v>0.68</v>
      </c>
      <c r="E93" s="85">
        <v>4</v>
      </c>
      <c r="F93" s="109">
        <f>D93*V24</f>
        <v>3.5147978392113064</v>
      </c>
      <c r="G93" s="98">
        <f>D93*O20</f>
        <v>0.23514400000000002</v>
      </c>
      <c r="H93" s="109">
        <f>F93*O21</f>
        <v>1.3296480225736373</v>
      </c>
      <c r="I93" s="102">
        <f t="shared" si="4"/>
        <v>0.20137187676564713</v>
      </c>
      <c r="J93" s="98">
        <f t="shared" si="3"/>
        <v>1.5842885215651772</v>
      </c>
      <c r="K93" s="109">
        <f t="shared" si="5"/>
        <v>6.8652502601157686</v>
      </c>
    </row>
    <row r="94" spans="1:11" ht="15">
      <c r="A94" s="112">
        <v>19.2</v>
      </c>
      <c r="B94" s="53" t="s">
        <v>2275</v>
      </c>
      <c r="C94" s="85"/>
      <c r="D94" s="20">
        <v>0.57</v>
      </c>
      <c r="E94" s="85">
        <v>4</v>
      </c>
      <c r="F94" s="109">
        <f>D94*V24</f>
        <v>2.946227600515359</v>
      </c>
      <c r="G94" s="98">
        <f>F94*O20</f>
        <v>1.0188055042582111</v>
      </c>
      <c r="H94" s="109">
        <f>F94*O21</f>
        <v>1.1145579012749605</v>
      </c>
      <c r="I94" s="102">
        <f t="shared" si="4"/>
        <v>0.2129222777263407</v>
      </c>
      <c r="J94" s="98">
        <f t="shared" si="3"/>
        <v>1.5877539851324614</v>
      </c>
      <c r="K94" s="109">
        <f t="shared" si="5"/>
        <v>6.880267268907333</v>
      </c>
    </row>
    <row r="95" spans="1:11" ht="15">
      <c r="A95" s="112">
        <v>19.3</v>
      </c>
      <c r="B95" s="53" t="s">
        <v>2276</v>
      </c>
      <c r="C95" s="85"/>
      <c r="D95" s="20">
        <v>0.5</v>
      </c>
      <c r="E95" s="85">
        <v>4</v>
      </c>
      <c r="F95" s="109">
        <f>D95*V24</f>
        <v>2.584410175890666</v>
      </c>
      <c r="G95" s="98">
        <f>F95*O20</f>
        <v>0.8936890388229923</v>
      </c>
      <c r="H95" s="109">
        <f>F95*O21</f>
        <v>0.9776823695394391</v>
      </c>
      <c r="I95" s="102">
        <f t="shared" si="4"/>
        <v>0.18677392783012348</v>
      </c>
      <c r="J95" s="98">
        <f t="shared" si="3"/>
        <v>1.3927666536249663</v>
      </c>
      <c r="K95" s="109">
        <f t="shared" si="5"/>
        <v>6.0353221657081875</v>
      </c>
    </row>
    <row r="96" spans="1:11" ht="15">
      <c r="A96" s="112">
        <v>19.4</v>
      </c>
      <c r="B96" s="53" t="s">
        <v>2277</v>
      </c>
      <c r="C96" s="85"/>
      <c r="D96" s="20">
        <v>0.44</v>
      </c>
      <c r="E96" s="85">
        <v>4</v>
      </c>
      <c r="F96" s="109">
        <f>D96*V24</f>
        <v>2.2742809547837863</v>
      </c>
      <c r="G96" s="98">
        <f>F96*O20</f>
        <v>0.7864463541642333</v>
      </c>
      <c r="H96" s="109">
        <f>F96*O21</f>
        <v>0.8603604851947064</v>
      </c>
      <c r="I96" s="102">
        <f t="shared" si="4"/>
        <v>0.16436105649050864</v>
      </c>
      <c r="J96" s="98">
        <f t="shared" si="3"/>
        <v>1.2256346551899704</v>
      </c>
      <c r="K96" s="109">
        <f t="shared" si="5"/>
        <v>5.311083505823205</v>
      </c>
    </row>
    <row r="97" spans="1:11" ht="15">
      <c r="A97" s="101"/>
      <c r="B97" s="124" t="s">
        <v>2285</v>
      </c>
      <c r="C97" s="85"/>
      <c r="D97" s="20"/>
      <c r="E97" s="85"/>
      <c r="F97" s="109"/>
      <c r="G97" s="98"/>
      <c r="H97" s="109"/>
      <c r="I97" s="102"/>
      <c r="J97" s="98"/>
      <c r="K97" s="109"/>
    </row>
    <row r="98" spans="1:11" ht="15">
      <c r="A98" s="101">
        <v>19.5</v>
      </c>
      <c r="B98" s="53" t="s">
        <v>2284</v>
      </c>
      <c r="C98" s="85"/>
      <c r="D98" s="20">
        <v>0.22</v>
      </c>
      <c r="E98" s="85">
        <v>4</v>
      </c>
      <c r="F98" s="109">
        <f>D98*V24</f>
        <v>1.1371404773918932</v>
      </c>
      <c r="G98" s="98">
        <f>F98*O20</f>
        <v>0.3932231770821166</v>
      </c>
      <c r="H98" s="109">
        <f>F98*O21</f>
        <v>0.4301802425973532</v>
      </c>
      <c r="I98" s="102">
        <f t="shared" si="4"/>
        <v>0.08218052824525432</v>
      </c>
      <c r="J98" s="98">
        <f t="shared" si="3"/>
        <v>0.6128173275949852</v>
      </c>
      <c r="K98" s="109">
        <f t="shared" si="5"/>
        <v>2.6555417529116023</v>
      </c>
    </row>
    <row r="99" spans="1:11" ht="15">
      <c r="A99" s="101">
        <v>19.6</v>
      </c>
      <c r="B99" s="53" t="s">
        <v>2275</v>
      </c>
      <c r="C99" s="85"/>
      <c r="D99" s="20">
        <v>0.19</v>
      </c>
      <c r="E99" s="85">
        <v>4</v>
      </c>
      <c r="F99" s="109">
        <f>D99*V24</f>
        <v>0.9820758668384532</v>
      </c>
      <c r="G99" s="98">
        <f>F99*O20</f>
        <v>0.3396018347527371</v>
      </c>
      <c r="H99" s="109">
        <f>F99*O21</f>
        <v>0.3715193004249869</v>
      </c>
      <c r="I99" s="102">
        <f t="shared" si="4"/>
        <v>0.07097409257544691</v>
      </c>
      <c r="J99" s="98">
        <f t="shared" si="3"/>
        <v>0.5292513283774872</v>
      </c>
      <c r="K99" s="109">
        <f t="shared" si="5"/>
        <v>2.2934224229691114</v>
      </c>
    </row>
    <row r="100" spans="1:11" ht="15">
      <c r="A100" s="101">
        <v>19.7</v>
      </c>
      <c r="B100" s="53" t="s">
        <v>2276</v>
      </c>
      <c r="C100" s="85"/>
      <c r="D100" s="20">
        <v>0.17</v>
      </c>
      <c r="E100" s="85">
        <v>4</v>
      </c>
      <c r="F100" s="109">
        <f>D100*V24</f>
        <v>0.8786994598028266</v>
      </c>
      <c r="G100" s="98">
        <f>F100*O20</f>
        <v>0.30385427319981745</v>
      </c>
      <c r="H100" s="109">
        <f>F100*O21</f>
        <v>0.33241200564340934</v>
      </c>
      <c r="I100" s="102">
        <f t="shared" si="4"/>
        <v>0.06350313546224198</v>
      </c>
      <c r="J100" s="98">
        <f t="shared" si="3"/>
        <v>0.4735406622324886</v>
      </c>
      <c r="K100" s="109">
        <f t="shared" si="5"/>
        <v>2.052009536340784</v>
      </c>
    </row>
    <row r="101" spans="1:11" ht="15">
      <c r="A101" s="103">
        <v>19.8</v>
      </c>
      <c r="B101" s="107" t="s">
        <v>2277</v>
      </c>
      <c r="C101" s="105"/>
      <c r="D101" s="18">
        <v>0.15</v>
      </c>
      <c r="E101" s="105">
        <v>4</v>
      </c>
      <c r="F101" s="110">
        <f>D101*V24</f>
        <v>0.7753230527671998</v>
      </c>
      <c r="G101" s="106">
        <f>F101*O20</f>
        <v>0.2681067116468977</v>
      </c>
      <c r="H101" s="110">
        <f>F101*O21</f>
        <v>0.2933047108618317</v>
      </c>
      <c r="I101" s="110">
        <f t="shared" si="4"/>
        <v>0.05603217834903704</v>
      </c>
      <c r="J101" s="110">
        <f t="shared" si="3"/>
        <v>0.41782999608748983</v>
      </c>
      <c r="K101" s="110">
        <f t="shared" si="5"/>
        <v>1.810596649712456</v>
      </c>
    </row>
    <row r="102" spans="1:11" ht="15">
      <c r="A102" s="19" t="s">
        <v>2288</v>
      </c>
      <c r="B102" s="53" t="s">
        <v>2289</v>
      </c>
      <c r="C102" s="99" t="s">
        <v>153</v>
      </c>
      <c r="D102" s="19"/>
      <c r="E102" s="100"/>
      <c r="F102" s="19"/>
      <c r="G102" s="100"/>
      <c r="H102" s="19"/>
      <c r="I102" s="102"/>
      <c r="J102" s="98"/>
      <c r="K102" s="109"/>
    </row>
    <row r="103" spans="1:11" ht="15">
      <c r="A103" s="20"/>
      <c r="B103" s="53" t="s">
        <v>2290</v>
      </c>
      <c r="C103" s="101"/>
      <c r="D103" s="20"/>
      <c r="E103" s="85"/>
      <c r="F103" s="20"/>
      <c r="G103" s="85"/>
      <c r="H103" s="20"/>
      <c r="I103" s="102"/>
      <c r="J103" s="98"/>
      <c r="K103" s="109"/>
    </row>
    <row r="104" spans="1:11" ht="15">
      <c r="A104" s="20"/>
      <c r="B104" s="124" t="s">
        <v>2283</v>
      </c>
      <c r="C104" s="101"/>
      <c r="D104" s="20"/>
      <c r="E104" s="85"/>
      <c r="F104" s="20"/>
      <c r="G104" s="85"/>
      <c r="H104" s="20"/>
      <c r="I104" s="102"/>
      <c r="J104" s="98"/>
      <c r="K104" s="109"/>
    </row>
    <row r="105" spans="1:11" ht="15">
      <c r="A105" s="20">
        <v>20.1</v>
      </c>
      <c r="B105" s="53" t="s">
        <v>2284</v>
      </c>
      <c r="C105" s="101"/>
      <c r="D105" s="20">
        <v>0.56</v>
      </c>
      <c r="E105" s="85">
        <v>4</v>
      </c>
      <c r="F105" s="109">
        <f>D105*V24</f>
        <v>2.8945393969975464</v>
      </c>
      <c r="G105" s="98">
        <f>D105*O20</f>
        <v>0.19364800000000001</v>
      </c>
      <c r="H105" s="109">
        <f>F105*O21</f>
        <v>1.0950042538841718</v>
      </c>
      <c r="I105" s="102">
        <f t="shared" si="4"/>
        <v>0.16583566321876825</v>
      </c>
      <c r="J105" s="98">
        <f t="shared" si="3"/>
        <v>1.304708194230146</v>
      </c>
      <c r="K105" s="109">
        <f t="shared" si="5"/>
        <v>5.653735508330632</v>
      </c>
    </row>
    <row r="106" spans="1:11" ht="15">
      <c r="A106" s="20">
        <v>20.2</v>
      </c>
      <c r="B106" s="53" t="s">
        <v>2275</v>
      </c>
      <c r="C106" s="101"/>
      <c r="D106" s="20">
        <v>0.47</v>
      </c>
      <c r="E106" s="85">
        <v>4</v>
      </c>
      <c r="F106" s="109">
        <f>D106*V24</f>
        <v>2.429345565337226</v>
      </c>
      <c r="G106" s="98">
        <f>D106*O20</f>
        <v>0.16252599999999998</v>
      </c>
      <c r="H106" s="109">
        <f>F106*O21</f>
        <v>0.9190214273670727</v>
      </c>
      <c r="I106" s="102">
        <f t="shared" si="4"/>
        <v>0.13918350305860905</v>
      </c>
      <c r="J106" s="98">
        <f t="shared" si="3"/>
        <v>1.0950229487288723</v>
      </c>
      <c r="K106" s="109">
        <f t="shared" si="5"/>
        <v>4.74509944449178</v>
      </c>
    </row>
    <row r="107" spans="1:11" ht="15">
      <c r="A107" s="20">
        <v>20.3</v>
      </c>
      <c r="B107" s="53" t="s">
        <v>2276</v>
      </c>
      <c r="C107" s="101"/>
      <c r="D107" s="20">
        <v>0.41</v>
      </c>
      <c r="E107" s="85">
        <v>4</v>
      </c>
      <c r="F107" s="109">
        <f>D107*V24</f>
        <v>2.119216344230346</v>
      </c>
      <c r="G107" s="98">
        <f>D107*O20</f>
        <v>0.141778</v>
      </c>
      <c r="H107" s="109">
        <f>F107*O21</f>
        <v>0.80169954302234</v>
      </c>
      <c r="I107" s="102">
        <f t="shared" si="4"/>
        <v>0.12141539628516959</v>
      </c>
      <c r="J107" s="98">
        <f t="shared" si="3"/>
        <v>0.9552327850613567</v>
      </c>
      <c r="K107" s="109">
        <f t="shared" si="5"/>
        <v>4.139342068599213</v>
      </c>
    </row>
    <row r="108" spans="1:11" ht="15">
      <c r="A108" s="20">
        <v>20.4</v>
      </c>
      <c r="B108" s="53" t="s">
        <v>2277</v>
      </c>
      <c r="C108" s="101"/>
      <c r="D108" s="20">
        <v>0.36</v>
      </c>
      <c r="E108" s="91">
        <v>4</v>
      </c>
      <c r="F108" s="109">
        <f>D108*V24</f>
        <v>1.8607753266412796</v>
      </c>
      <c r="G108" s="98">
        <f>D108*O20</f>
        <v>0.12448799999999999</v>
      </c>
      <c r="H108" s="109">
        <f>F108*O21</f>
        <v>0.7039313060683962</v>
      </c>
      <c r="I108" s="102">
        <f t="shared" si="4"/>
        <v>0.10660864064063671</v>
      </c>
      <c r="J108" s="98">
        <f t="shared" si="3"/>
        <v>0.8387409820050937</v>
      </c>
      <c r="K108" s="109">
        <f t="shared" si="5"/>
        <v>3.634544255355406</v>
      </c>
    </row>
    <row r="109" spans="1:11" ht="12" customHeight="1">
      <c r="A109" s="20"/>
      <c r="B109" s="124" t="s">
        <v>2285</v>
      </c>
      <c r="C109" s="101"/>
      <c r="D109" s="20"/>
      <c r="E109" s="85"/>
      <c r="F109" s="109"/>
      <c r="G109" s="98"/>
      <c r="H109" s="109"/>
      <c r="I109" s="102"/>
      <c r="J109" s="98"/>
      <c r="K109" s="109"/>
    </row>
    <row r="110" spans="1:11" ht="15">
      <c r="A110" s="20">
        <v>20.5</v>
      </c>
      <c r="B110" s="53" t="s">
        <v>2284</v>
      </c>
      <c r="C110" s="101"/>
      <c r="D110" s="20">
        <v>0.24</v>
      </c>
      <c r="E110" s="91">
        <v>4</v>
      </c>
      <c r="F110" s="109">
        <f>D110*V24</f>
        <v>1.2405168844275196</v>
      </c>
      <c r="G110" s="98">
        <f>F110*O20</f>
        <v>0.42897073863503626</v>
      </c>
      <c r="H110" s="109">
        <f>F110*O21</f>
        <v>0.4692875373789307</v>
      </c>
      <c r="I110" s="102">
        <f t="shared" si="4"/>
        <v>0.08965148535845925</v>
      </c>
      <c r="J110" s="98">
        <f t="shared" si="3"/>
        <v>0.6685279937399837</v>
      </c>
      <c r="K110" s="109">
        <f t="shared" si="5"/>
        <v>2.8969546395399295</v>
      </c>
    </row>
    <row r="111" spans="1:11" ht="15">
      <c r="A111" s="20">
        <v>20.6</v>
      </c>
      <c r="B111" s="53" t="s">
        <v>2275</v>
      </c>
      <c r="C111" s="101"/>
      <c r="D111" s="20">
        <v>0.2</v>
      </c>
      <c r="E111" s="91">
        <v>4</v>
      </c>
      <c r="F111" s="109">
        <f>D111*V24</f>
        <v>1.0337640703562665</v>
      </c>
      <c r="G111" s="98">
        <f>F111*O20</f>
        <v>0.35747561552919693</v>
      </c>
      <c r="H111" s="109">
        <f>F111*O21</f>
        <v>0.3910729478157756</v>
      </c>
      <c r="I111" s="102">
        <f t="shared" si="4"/>
        <v>0.07470957113204939</v>
      </c>
      <c r="J111" s="98">
        <f t="shared" si="3"/>
        <v>0.5571066614499866</v>
      </c>
      <c r="K111" s="109">
        <f t="shared" si="5"/>
        <v>2.414128866283275</v>
      </c>
    </row>
    <row r="112" spans="1:11" ht="15">
      <c r="A112" s="20">
        <v>20.7</v>
      </c>
      <c r="B112" s="53" t="s">
        <v>2276</v>
      </c>
      <c r="C112" s="101"/>
      <c r="D112" s="20">
        <v>0.18</v>
      </c>
      <c r="E112" s="91">
        <v>4</v>
      </c>
      <c r="F112" s="109">
        <f>D112*V24</f>
        <v>0.9303876633206398</v>
      </c>
      <c r="G112" s="98">
        <f>F112*O20</f>
        <v>0.32172805397627724</v>
      </c>
      <c r="H112" s="109">
        <f>F112*O21</f>
        <v>0.3519656530341981</v>
      </c>
      <c r="I112" s="102">
        <f t="shared" si="4"/>
        <v>0.06723861401884444</v>
      </c>
      <c r="J112" s="98">
        <f t="shared" si="3"/>
        <v>0.5013959953049878</v>
      </c>
      <c r="K112" s="109">
        <f t="shared" si="5"/>
        <v>2.1727159796549476</v>
      </c>
    </row>
    <row r="113" spans="1:11" ht="15">
      <c r="A113" s="18">
        <v>20.8</v>
      </c>
      <c r="B113" s="107" t="s">
        <v>2277</v>
      </c>
      <c r="C113" s="103"/>
      <c r="D113" s="18">
        <v>0.16</v>
      </c>
      <c r="E113" s="105">
        <v>4</v>
      </c>
      <c r="F113" s="110">
        <f>D113*V24</f>
        <v>0.8270112562850132</v>
      </c>
      <c r="G113" s="106">
        <f>F113*O20</f>
        <v>0.28598049242335755</v>
      </c>
      <c r="H113" s="110">
        <f>F113*O21</f>
        <v>0.3128583582526205</v>
      </c>
      <c r="I113" s="229">
        <f t="shared" si="4"/>
        <v>0.0597676569056395</v>
      </c>
      <c r="J113" s="110">
        <f t="shared" si="3"/>
        <v>0.4456853291599892</v>
      </c>
      <c r="K113" s="110">
        <f t="shared" si="5"/>
        <v>1.93130309302662</v>
      </c>
    </row>
    <row r="114" spans="1:11" ht="12" customHeight="1">
      <c r="A114" s="99" t="s">
        <v>2291</v>
      </c>
      <c r="B114" s="111" t="s">
        <v>2292</v>
      </c>
      <c r="C114" s="100" t="s">
        <v>32</v>
      </c>
      <c r="D114" s="19"/>
      <c r="E114" s="100"/>
      <c r="F114" s="19"/>
      <c r="G114" s="100"/>
      <c r="H114" s="20"/>
      <c r="I114" s="102"/>
      <c r="J114" s="98"/>
      <c r="K114" s="109"/>
    </row>
    <row r="115" spans="1:11" ht="15">
      <c r="A115" s="112">
        <v>21.1</v>
      </c>
      <c r="B115" s="53" t="s">
        <v>2284</v>
      </c>
      <c r="C115" s="85"/>
      <c r="D115" s="20">
        <v>0.061</v>
      </c>
      <c r="E115" s="91">
        <v>4</v>
      </c>
      <c r="F115" s="109">
        <f>D115*V24</f>
        <v>0.31529804145866125</v>
      </c>
      <c r="G115" s="98">
        <f>F115*O20</f>
        <v>0.10903006273640506</v>
      </c>
      <c r="H115" s="109">
        <f>F115*O21</f>
        <v>0.11927724908381156</v>
      </c>
      <c r="I115" s="102">
        <f t="shared" si="4"/>
        <v>0.02278641919527506</v>
      </c>
      <c r="J115" s="98">
        <f t="shared" si="3"/>
        <v>0.16991753174224586</v>
      </c>
      <c r="K115" s="109">
        <f t="shared" si="5"/>
        <v>0.7363093042163987</v>
      </c>
    </row>
    <row r="116" spans="1:11" ht="15">
      <c r="A116" s="112">
        <v>21.2</v>
      </c>
      <c r="B116" s="53" t="s">
        <v>2275</v>
      </c>
      <c r="C116" s="85"/>
      <c r="D116" s="20">
        <v>0.056</v>
      </c>
      <c r="E116" s="91">
        <v>4</v>
      </c>
      <c r="F116" s="109">
        <f>D116*V24</f>
        <v>0.28945393969975464</v>
      </c>
      <c r="G116" s="98">
        <f>F116*O20</f>
        <v>0.10009317234817515</v>
      </c>
      <c r="H116" s="109">
        <f>F116*O21</f>
        <v>0.10950042538841719</v>
      </c>
      <c r="I116" s="102">
        <f t="shared" si="4"/>
        <v>0.02091867991697383</v>
      </c>
      <c r="J116" s="98">
        <f t="shared" si="3"/>
        <v>0.15598986520599625</v>
      </c>
      <c r="K116" s="109">
        <f t="shared" si="5"/>
        <v>0.675956082559317</v>
      </c>
    </row>
    <row r="117" spans="1:11" ht="15">
      <c r="A117" s="112">
        <v>21.3</v>
      </c>
      <c r="B117" s="53" t="s">
        <v>2276</v>
      </c>
      <c r="C117" s="85"/>
      <c r="D117" s="20">
        <v>0.054</v>
      </c>
      <c r="E117" s="91">
        <v>4</v>
      </c>
      <c r="F117" s="109">
        <f>D117*V24</f>
        <v>0.27911629899619195</v>
      </c>
      <c r="G117" s="98">
        <f>F117*O20</f>
        <v>0.09651841619288318</v>
      </c>
      <c r="H117" s="109">
        <f>F117*O21</f>
        <v>0.10558969591025942</v>
      </c>
      <c r="I117" s="102">
        <f t="shared" si="4"/>
        <v>0.02017158420565333</v>
      </c>
      <c r="J117" s="98">
        <f t="shared" si="3"/>
        <v>0.15041879859149634</v>
      </c>
      <c r="K117" s="109">
        <f t="shared" si="5"/>
        <v>0.6518147938964842</v>
      </c>
    </row>
    <row r="118" spans="1:11" ht="15">
      <c r="A118" s="113">
        <v>21.4</v>
      </c>
      <c r="B118" s="107" t="s">
        <v>2277</v>
      </c>
      <c r="C118" s="105"/>
      <c r="D118" s="18">
        <v>0.047</v>
      </c>
      <c r="E118" s="105">
        <v>4</v>
      </c>
      <c r="F118" s="110">
        <f>D118*V24</f>
        <v>0.24293455653372262</v>
      </c>
      <c r="G118" s="106">
        <f>F118*O20</f>
        <v>0.08400676964936128</v>
      </c>
      <c r="H118" s="110">
        <f>F118*O21</f>
        <v>0.09190214273670727</v>
      </c>
      <c r="I118" s="110">
        <f t="shared" si="4"/>
        <v>0.017556749216031606</v>
      </c>
      <c r="J118" s="229">
        <f t="shared" si="3"/>
        <v>0.13092006544074683</v>
      </c>
      <c r="K118" s="110">
        <f t="shared" si="5"/>
        <v>0.5673202835765696</v>
      </c>
    </row>
    <row r="119" spans="1:11" ht="15">
      <c r="A119" s="99" t="s">
        <v>2293</v>
      </c>
      <c r="B119" s="111" t="s">
        <v>2294</v>
      </c>
      <c r="C119" s="100" t="s">
        <v>32</v>
      </c>
      <c r="D119" s="19"/>
      <c r="E119" s="100"/>
      <c r="F119" s="19"/>
      <c r="G119" s="100"/>
      <c r="H119" s="19"/>
      <c r="I119" s="102"/>
      <c r="J119" s="98"/>
      <c r="K119" s="109"/>
    </row>
    <row r="120" spans="1:11" ht="15">
      <c r="A120" s="101"/>
      <c r="B120" s="53" t="s">
        <v>2295</v>
      </c>
      <c r="C120" s="85"/>
      <c r="D120" s="20"/>
      <c r="E120" s="85"/>
      <c r="F120" s="20"/>
      <c r="G120" s="85"/>
      <c r="H120" s="20"/>
      <c r="I120" s="102"/>
      <c r="J120" s="98"/>
      <c r="K120" s="109"/>
    </row>
    <row r="121" spans="1:11" ht="15">
      <c r="A121" s="101"/>
      <c r="B121" s="124" t="s">
        <v>2296</v>
      </c>
      <c r="C121" s="85"/>
      <c r="D121" s="20"/>
      <c r="E121" s="85"/>
      <c r="F121" s="20"/>
      <c r="G121" s="85"/>
      <c r="H121" s="20"/>
      <c r="I121" s="102"/>
      <c r="J121" s="98"/>
      <c r="K121" s="109"/>
    </row>
    <row r="122" spans="1:11" ht="15">
      <c r="A122" s="101">
        <v>22.1</v>
      </c>
      <c r="B122" s="53" t="s">
        <v>2284</v>
      </c>
      <c r="C122" s="85"/>
      <c r="D122" s="20">
        <v>0.83</v>
      </c>
      <c r="E122" s="85">
        <v>4</v>
      </c>
      <c r="F122" s="109">
        <f>D122*V24</f>
        <v>4.290120891978505</v>
      </c>
      <c r="G122" s="98">
        <f>F122*O20</f>
        <v>1.4835238044461672</v>
      </c>
      <c r="H122" s="109">
        <f>F122*O21</f>
        <v>1.6229527334354685</v>
      </c>
      <c r="I122" s="102">
        <f t="shared" si="4"/>
        <v>0.3100447201980049</v>
      </c>
      <c r="J122" s="98">
        <f t="shared" si="3"/>
        <v>2.3119926450174435</v>
      </c>
      <c r="K122" s="109">
        <f t="shared" si="5"/>
        <v>10.01863479507559</v>
      </c>
    </row>
    <row r="123" spans="1:11" ht="15">
      <c r="A123" s="101">
        <v>22.2</v>
      </c>
      <c r="B123" s="53" t="s">
        <v>2275</v>
      </c>
      <c r="C123" s="85"/>
      <c r="D123" s="20">
        <v>0.74</v>
      </c>
      <c r="E123" s="85">
        <v>4</v>
      </c>
      <c r="F123" s="109">
        <f>D123*V24</f>
        <v>3.8249270603181857</v>
      </c>
      <c r="G123" s="98">
        <f>F123*O20</f>
        <v>1.3226597774580287</v>
      </c>
      <c r="H123" s="109">
        <f>F123*O21</f>
        <v>1.4469699069183697</v>
      </c>
      <c r="I123" s="102">
        <f t="shared" si="4"/>
        <v>0.2764254131885827</v>
      </c>
      <c r="J123" s="98">
        <f t="shared" si="3"/>
        <v>2.06129464736495</v>
      </c>
      <c r="K123" s="109">
        <f t="shared" si="5"/>
        <v>8.932276805248117</v>
      </c>
    </row>
    <row r="124" spans="1:11" ht="15">
      <c r="A124" s="101">
        <v>22.3</v>
      </c>
      <c r="B124" s="53" t="s">
        <v>2276</v>
      </c>
      <c r="C124" s="85"/>
      <c r="D124" s="20">
        <v>0.71</v>
      </c>
      <c r="E124" s="85">
        <v>4</v>
      </c>
      <c r="F124" s="109">
        <f>D124*V24</f>
        <v>3.6698624497647456</v>
      </c>
      <c r="G124" s="98">
        <f>F124*O20</f>
        <v>1.269038435128649</v>
      </c>
      <c r="H124" s="109">
        <f>F124*O21</f>
        <v>1.3883089647460034</v>
      </c>
      <c r="I124" s="102">
        <f t="shared" si="4"/>
        <v>0.26521897751877527</v>
      </c>
      <c r="J124" s="98">
        <f t="shared" si="3"/>
        <v>1.9777286481474519</v>
      </c>
      <c r="K124" s="109">
        <f t="shared" si="5"/>
        <v>8.570157475305626</v>
      </c>
    </row>
    <row r="125" spans="1:11" ht="15">
      <c r="A125" s="101">
        <v>22.4</v>
      </c>
      <c r="B125" s="53" t="s">
        <v>2277</v>
      </c>
      <c r="C125" s="85"/>
      <c r="D125" s="20">
        <v>0.64</v>
      </c>
      <c r="E125" s="91">
        <v>4</v>
      </c>
      <c r="F125" s="109">
        <f>D125*V24</f>
        <v>3.3080450251400526</v>
      </c>
      <c r="G125" s="98">
        <f>F125*O20</f>
        <v>1.1439219696934302</v>
      </c>
      <c r="H125" s="109">
        <f>F125*O21</f>
        <v>1.251433433010482</v>
      </c>
      <c r="I125" s="102">
        <f t="shared" si="4"/>
        <v>0.239070627622558</v>
      </c>
      <c r="J125" s="98">
        <f t="shared" si="3"/>
        <v>1.7827413166399568</v>
      </c>
      <c r="K125" s="109">
        <f t="shared" si="5"/>
        <v>7.72521237210648</v>
      </c>
    </row>
    <row r="126" spans="1:11" ht="15">
      <c r="A126" s="101"/>
      <c r="B126" s="124" t="s">
        <v>2297</v>
      </c>
      <c r="C126" s="85"/>
      <c r="D126" s="20"/>
      <c r="E126" s="85"/>
      <c r="F126" s="109"/>
      <c r="G126" s="98"/>
      <c r="H126" s="109"/>
      <c r="I126" s="102"/>
      <c r="J126" s="98"/>
      <c r="K126" s="109">
        <f t="shared" si="5"/>
        <v>0</v>
      </c>
    </row>
    <row r="127" spans="1:11" ht="15">
      <c r="A127" s="101">
        <v>22.5</v>
      </c>
      <c r="B127" s="53" t="s">
        <v>2284</v>
      </c>
      <c r="C127" s="85"/>
      <c r="D127" s="20">
        <v>0.89</v>
      </c>
      <c r="E127" s="91">
        <v>4</v>
      </c>
      <c r="F127" s="109">
        <f>D127*V24</f>
        <v>4.6002501130853855</v>
      </c>
      <c r="G127" s="98">
        <f>F127*O20</f>
        <v>1.5907664891049262</v>
      </c>
      <c r="H127" s="109">
        <f>F127*O21</f>
        <v>1.7402746177802015</v>
      </c>
      <c r="I127" s="102">
        <f t="shared" si="4"/>
        <v>0.3324575915376197</v>
      </c>
      <c r="J127" s="98">
        <f t="shared" si="3"/>
        <v>2.47912464345244</v>
      </c>
      <c r="K127" s="109">
        <f t="shared" si="5"/>
        <v>10.742873454960574</v>
      </c>
    </row>
    <row r="128" spans="1:11" ht="15">
      <c r="A128" s="101">
        <v>22.6</v>
      </c>
      <c r="B128" s="53" t="s">
        <v>2275</v>
      </c>
      <c r="C128" s="85"/>
      <c r="D128" s="20">
        <v>0.78</v>
      </c>
      <c r="E128" s="91">
        <v>4</v>
      </c>
      <c r="F128" s="109">
        <f>D128*V24</f>
        <v>4.0316798743894395</v>
      </c>
      <c r="G128" s="98">
        <f>F128*O20</f>
        <v>1.3941549005638683</v>
      </c>
      <c r="H128" s="109">
        <f>F128*O21</f>
        <v>1.525184496481525</v>
      </c>
      <c r="I128" s="102">
        <f t="shared" si="4"/>
        <v>0.2913673274149926</v>
      </c>
      <c r="J128" s="98">
        <f t="shared" si="3"/>
        <v>2.172715979654947</v>
      </c>
      <c r="K128" s="109">
        <f t="shared" si="5"/>
        <v>9.415102578504772</v>
      </c>
    </row>
    <row r="129" spans="1:11" ht="15">
      <c r="A129" s="101">
        <v>22.7</v>
      </c>
      <c r="B129" s="53" t="s">
        <v>2276</v>
      </c>
      <c r="C129" s="85"/>
      <c r="D129" s="20">
        <v>0.75</v>
      </c>
      <c r="E129" s="91">
        <v>4</v>
      </c>
      <c r="F129" s="109">
        <f>D129*V24</f>
        <v>3.8766152638359994</v>
      </c>
      <c r="G129" s="98">
        <f>F129*O20</f>
        <v>1.3405335582344886</v>
      </c>
      <c r="H129" s="109">
        <f>F129*O21</f>
        <v>1.4665235543091586</v>
      </c>
      <c r="I129" s="102">
        <f t="shared" si="4"/>
        <v>0.2801608917451852</v>
      </c>
      <c r="J129" s="98">
        <f t="shared" si="3"/>
        <v>2.0891499804374494</v>
      </c>
      <c r="K129" s="109">
        <f t="shared" si="5"/>
        <v>9.052983248562281</v>
      </c>
    </row>
    <row r="130" spans="1:11" ht="15">
      <c r="A130" s="103">
        <v>22.8</v>
      </c>
      <c r="B130" s="107" t="s">
        <v>2277</v>
      </c>
      <c r="C130" s="105"/>
      <c r="D130" s="18">
        <v>0.68</v>
      </c>
      <c r="E130" s="105">
        <v>4</v>
      </c>
      <c r="F130" s="110">
        <f>D130*V24</f>
        <v>3.5147978392113064</v>
      </c>
      <c r="G130" s="106">
        <f>F130*O20</f>
        <v>1.2154170927992698</v>
      </c>
      <c r="H130" s="110">
        <f>F130*O21</f>
        <v>1.3296480225736373</v>
      </c>
      <c r="I130" s="110">
        <f t="shared" si="4"/>
        <v>0.25401254184896793</v>
      </c>
      <c r="J130" s="229">
        <f t="shared" si="3"/>
        <v>1.8941626489299543</v>
      </c>
      <c r="K130" s="110">
        <f t="shared" si="5"/>
        <v>8.208038145363137</v>
      </c>
    </row>
    <row r="131" spans="1:11" ht="15">
      <c r="A131" s="99" t="s">
        <v>2298</v>
      </c>
      <c r="B131" s="111" t="s">
        <v>2299</v>
      </c>
      <c r="C131" s="100" t="s">
        <v>239</v>
      </c>
      <c r="D131" s="111">
        <v>0.258</v>
      </c>
      <c r="E131" s="130">
        <v>4</v>
      </c>
      <c r="F131" s="131">
        <f>D131*V24</f>
        <v>1.3335556507595838</v>
      </c>
      <c r="G131" s="132">
        <f>F131*O20</f>
        <v>0.46114354403266405</v>
      </c>
      <c r="H131" s="131">
        <f>F131*O21</f>
        <v>0.5044841026823506</v>
      </c>
      <c r="I131" s="102">
        <f t="shared" si="4"/>
        <v>0.0963753467603437</v>
      </c>
      <c r="J131" s="98">
        <f t="shared" si="3"/>
        <v>0.7186675932704826</v>
      </c>
      <c r="K131" s="109">
        <f t="shared" si="5"/>
        <v>3.1142262375054246</v>
      </c>
    </row>
    <row r="132" spans="1:11" ht="15">
      <c r="A132" s="103"/>
      <c r="B132" s="107" t="s">
        <v>2300</v>
      </c>
      <c r="C132" s="105"/>
      <c r="D132" s="152"/>
      <c r="E132" s="105"/>
      <c r="F132" s="110"/>
      <c r="G132" s="106"/>
      <c r="H132" s="110"/>
      <c r="I132" s="110"/>
      <c r="J132" s="102"/>
      <c r="K132" s="109"/>
    </row>
    <row r="133" spans="1:14" ht="12.75" customHeight="1">
      <c r="A133" s="99" t="s">
        <v>2301</v>
      </c>
      <c r="B133" s="111" t="s">
        <v>2302</v>
      </c>
      <c r="C133" s="100" t="s">
        <v>239</v>
      </c>
      <c r="D133" s="19">
        <v>0.326</v>
      </c>
      <c r="E133" s="100">
        <v>4</v>
      </c>
      <c r="F133" s="131">
        <f>D133*V24</f>
        <v>1.6850354346807144</v>
      </c>
      <c r="G133" s="132">
        <f>F133*O20</f>
        <v>0.582685253312591</v>
      </c>
      <c r="H133" s="131">
        <f>F133*O21</f>
        <v>0.6374489049397143</v>
      </c>
      <c r="I133" s="131">
        <f t="shared" si="4"/>
        <v>0.12177660094524051</v>
      </c>
      <c r="J133" s="233">
        <f t="shared" si="3"/>
        <v>0.908083858163478</v>
      </c>
      <c r="K133" s="233">
        <f t="shared" si="5"/>
        <v>3.9350300520417383</v>
      </c>
      <c r="N133" s="85"/>
    </row>
    <row r="134" spans="1:11" ht="13.5" customHeight="1">
      <c r="A134" s="103"/>
      <c r="B134" s="107" t="s">
        <v>2303</v>
      </c>
      <c r="C134" s="105"/>
      <c r="D134" s="18"/>
      <c r="E134" s="105"/>
      <c r="F134" s="110"/>
      <c r="G134" s="106"/>
      <c r="H134" s="110"/>
      <c r="I134" s="110"/>
      <c r="J134" s="229"/>
      <c r="K134" s="106"/>
    </row>
    <row r="135" spans="1:11" ht="15">
      <c r="A135" s="99" t="s">
        <v>2304</v>
      </c>
      <c r="B135" s="111" t="s">
        <v>2305</v>
      </c>
      <c r="C135" s="100" t="s">
        <v>239</v>
      </c>
      <c r="D135" s="111">
        <v>0.145</v>
      </c>
      <c r="E135" s="130">
        <v>4</v>
      </c>
      <c r="F135" s="131">
        <f>D135*V24</f>
        <v>0.7494789510082931</v>
      </c>
      <c r="G135" s="132">
        <f>F135*O20</f>
        <v>0.2591698212586678</v>
      </c>
      <c r="H135" s="131">
        <f>F135*O21</f>
        <v>0.2835278871664373</v>
      </c>
      <c r="I135" s="102">
        <f t="shared" si="4"/>
        <v>0.054164439070735794</v>
      </c>
      <c r="J135" s="98">
        <f t="shared" si="3"/>
        <v>0.40390232955124017</v>
      </c>
      <c r="K135" s="109">
        <f t="shared" si="5"/>
        <v>1.750243428055374</v>
      </c>
    </row>
    <row r="136" spans="1:11" ht="15">
      <c r="A136" s="103"/>
      <c r="B136" s="107" t="s">
        <v>2306</v>
      </c>
      <c r="C136" s="105"/>
      <c r="D136" s="18"/>
      <c r="E136" s="105"/>
      <c r="F136" s="110"/>
      <c r="G136" s="106"/>
      <c r="H136" s="110"/>
      <c r="I136" s="110"/>
      <c r="J136" s="229"/>
      <c r="K136" s="110"/>
    </row>
    <row r="137" spans="1:11" ht="12" customHeight="1">
      <c r="A137" s="99" t="s">
        <v>2307</v>
      </c>
      <c r="B137" s="111" t="s">
        <v>2308</v>
      </c>
      <c r="C137" s="100" t="s">
        <v>32</v>
      </c>
      <c r="D137" s="19"/>
      <c r="E137" s="100"/>
      <c r="F137" s="19"/>
      <c r="G137" s="100"/>
      <c r="H137" s="19"/>
      <c r="I137" s="102"/>
      <c r="J137" s="98"/>
      <c r="K137" s="109"/>
    </row>
    <row r="138" spans="1:11" ht="13.5" customHeight="1">
      <c r="A138" s="101"/>
      <c r="B138" s="124" t="s">
        <v>2309</v>
      </c>
      <c r="C138" s="85"/>
      <c r="D138" s="20"/>
      <c r="E138" s="85"/>
      <c r="F138" s="20"/>
      <c r="G138" s="85"/>
      <c r="H138" s="20"/>
      <c r="I138" s="102"/>
      <c r="J138" s="98"/>
      <c r="K138" s="109"/>
    </row>
    <row r="139" spans="1:11" ht="12.75" customHeight="1">
      <c r="A139" s="101">
        <v>26.1</v>
      </c>
      <c r="B139" s="53" t="s">
        <v>2284</v>
      </c>
      <c r="C139" s="85"/>
      <c r="D139" s="20">
        <v>1.84</v>
      </c>
      <c r="E139" s="85">
        <v>4</v>
      </c>
      <c r="F139" s="109">
        <f>D139*V24</f>
        <v>9.510629447277651</v>
      </c>
      <c r="G139" s="98">
        <f>F139*O20</f>
        <v>3.288775662868612</v>
      </c>
      <c r="H139" s="109">
        <f>F139*O21</f>
        <v>3.5978711199051356</v>
      </c>
      <c r="I139" s="102">
        <f t="shared" si="4"/>
        <v>0.6873280544148543</v>
      </c>
      <c r="J139" s="98">
        <f t="shared" si="3"/>
        <v>5.125381285339876</v>
      </c>
      <c r="K139" s="109">
        <f t="shared" si="5"/>
        <v>22.209985569806133</v>
      </c>
    </row>
    <row r="140" spans="1:11" ht="15">
      <c r="A140" s="101">
        <v>26.2</v>
      </c>
      <c r="B140" s="53" t="s">
        <v>2275</v>
      </c>
      <c r="C140" s="85"/>
      <c r="D140" s="20">
        <v>1.62</v>
      </c>
      <c r="E140" s="85">
        <v>4</v>
      </c>
      <c r="F140" s="109">
        <f>D140*V24</f>
        <v>8.37348896988576</v>
      </c>
      <c r="G140" s="98">
        <f>F140*O20</f>
        <v>2.8955524857864954</v>
      </c>
      <c r="H140" s="109">
        <f>F140*O21</f>
        <v>3.1676908773077828</v>
      </c>
      <c r="I140" s="102">
        <f t="shared" si="4"/>
        <v>0.6051475261696001</v>
      </c>
      <c r="J140" s="98">
        <f t="shared" si="3"/>
        <v>4.5125639577448915</v>
      </c>
      <c r="K140" s="109">
        <f t="shared" si="5"/>
        <v>19.55444381689453</v>
      </c>
    </row>
    <row r="141" spans="1:11" ht="15">
      <c r="A141" s="101">
        <v>26.3</v>
      </c>
      <c r="B141" s="53" t="s">
        <v>2276</v>
      </c>
      <c r="C141" s="85"/>
      <c r="D141" s="20">
        <v>1.55</v>
      </c>
      <c r="E141" s="85">
        <v>4</v>
      </c>
      <c r="F141" s="109">
        <f>D141*V24</f>
        <v>8.011671545261065</v>
      </c>
      <c r="G141" s="98">
        <f>F141*O20</f>
        <v>2.770436020351276</v>
      </c>
      <c r="H141" s="109">
        <f>F141*O21</f>
        <v>3.030815345572261</v>
      </c>
      <c r="I141" s="102">
        <f t="shared" si="4"/>
        <v>0.5789991762733827</v>
      </c>
      <c r="J141" s="98">
        <f t="shared" si="3"/>
        <v>4.317576626237395</v>
      </c>
      <c r="K141" s="109">
        <f t="shared" si="5"/>
        <v>18.70949871369538</v>
      </c>
    </row>
    <row r="142" spans="1:11" ht="15">
      <c r="A142" s="101">
        <v>26.4</v>
      </c>
      <c r="B142" s="53" t="s">
        <v>2277</v>
      </c>
      <c r="C142" s="85"/>
      <c r="D142" s="20">
        <v>1.41</v>
      </c>
      <c r="E142" s="85">
        <v>4</v>
      </c>
      <c r="F142" s="109">
        <f>D142*V24</f>
        <v>7.2880366960116785</v>
      </c>
      <c r="G142" s="98">
        <f>F142*O20</f>
        <v>2.5202030894808383</v>
      </c>
      <c r="H142" s="109">
        <f>F142*O21</f>
        <v>2.757064282101218</v>
      </c>
      <c r="I142" s="102">
        <f t="shared" si="4"/>
        <v>0.5267024764809481</v>
      </c>
      <c r="J142" s="98">
        <f aca="true" t="shared" si="6" ref="J142:J167">(F142+G142+H142+I142)*O$22</f>
        <v>3.927601963222405</v>
      </c>
      <c r="K142" s="109">
        <f t="shared" si="5"/>
        <v>17.01960850729709</v>
      </c>
    </row>
    <row r="143" spans="1:11" ht="11.25" customHeight="1">
      <c r="A143" s="101"/>
      <c r="B143" s="124" t="s">
        <v>2310</v>
      </c>
      <c r="C143" s="85"/>
      <c r="D143" s="20"/>
      <c r="E143" s="85"/>
      <c r="F143" s="109"/>
      <c r="G143" s="98"/>
      <c r="H143" s="109"/>
      <c r="I143" s="102"/>
      <c r="J143" s="98"/>
      <c r="K143" s="109"/>
    </row>
    <row r="144" spans="1:11" ht="10.5" customHeight="1">
      <c r="A144" s="101">
        <v>26.5</v>
      </c>
      <c r="B144" s="53" t="s">
        <v>2284</v>
      </c>
      <c r="C144" s="85"/>
      <c r="D144" s="20">
        <v>1.81</v>
      </c>
      <c r="E144" s="85">
        <v>4</v>
      </c>
      <c r="F144" s="109">
        <f>D144*V24</f>
        <v>9.355564836724211</v>
      </c>
      <c r="G144" s="98">
        <f>F144*O20</f>
        <v>3.235154320539232</v>
      </c>
      <c r="H144" s="109">
        <f>F144*O21</f>
        <v>3.539210177732769</v>
      </c>
      <c r="I144" s="102">
        <f aca="true" t="shared" si="7" ref="I144:I167">(F144+G144)*O$26</f>
        <v>0.6761216187450468</v>
      </c>
      <c r="J144" s="98">
        <f t="shared" si="6"/>
        <v>5.041815286122378</v>
      </c>
      <c r="K144" s="109">
        <f aca="true" t="shared" si="8" ref="K144:K167">F144+G144+H144+J144+I144</f>
        <v>21.847866239863638</v>
      </c>
    </row>
    <row r="145" spans="1:11" ht="15">
      <c r="A145" s="101">
        <v>26.6</v>
      </c>
      <c r="B145" s="53" t="s">
        <v>2275</v>
      </c>
      <c r="C145" s="85"/>
      <c r="D145" s="20">
        <v>1.6</v>
      </c>
      <c r="E145" s="85">
        <v>4</v>
      </c>
      <c r="F145" s="109">
        <f>D145*V24</f>
        <v>8.270112562850132</v>
      </c>
      <c r="G145" s="98">
        <f>F145*O20</f>
        <v>2.8598049242335755</v>
      </c>
      <c r="H145" s="109">
        <f>F145*O21</f>
        <v>3.128583582526205</v>
      </c>
      <c r="I145" s="102">
        <f t="shared" si="7"/>
        <v>0.5976765690563951</v>
      </c>
      <c r="J145" s="98">
        <f t="shared" si="6"/>
        <v>4.456853291599892</v>
      </c>
      <c r="K145" s="109">
        <f t="shared" si="8"/>
        <v>19.3130309302662</v>
      </c>
    </row>
    <row r="146" spans="1:11" ht="11.25" customHeight="1">
      <c r="A146" s="101">
        <v>26.7</v>
      </c>
      <c r="B146" s="53" t="s">
        <v>2276</v>
      </c>
      <c r="C146" s="85"/>
      <c r="D146" s="20">
        <v>1.53</v>
      </c>
      <c r="E146" s="85">
        <v>4</v>
      </c>
      <c r="F146" s="109">
        <f>D146*V24</f>
        <v>7.908295138225438</v>
      </c>
      <c r="G146" s="98">
        <f>F146*O20</f>
        <v>2.7346884587983564</v>
      </c>
      <c r="H146" s="109">
        <f>F146*O21</f>
        <v>2.9917080507906832</v>
      </c>
      <c r="I146" s="102">
        <f t="shared" si="7"/>
        <v>0.5715282191601777</v>
      </c>
      <c r="J146" s="98">
        <f t="shared" si="6"/>
        <v>4.261865960092396</v>
      </c>
      <c r="K146" s="109">
        <f t="shared" si="8"/>
        <v>18.468085827067053</v>
      </c>
    </row>
    <row r="147" spans="1:11" ht="12" customHeight="1">
      <c r="A147" s="103">
        <v>26.8</v>
      </c>
      <c r="B147" s="107" t="s">
        <v>2277</v>
      </c>
      <c r="C147" s="105"/>
      <c r="D147" s="18">
        <v>1.39</v>
      </c>
      <c r="E147" s="105">
        <v>4</v>
      </c>
      <c r="F147" s="110">
        <f>D147*V24</f>
        <v>7.184660288976051</v>
      </c>
      <c r="G147" s="106">
        <f>F147*O20</f>
        <v>2.4844555279279184</v>
      </c>
      <c r="H147" s="110">
        <f>F147*O21</f>
        <v>2.7179569873196403</v>
      </c>
      <c r="I147" s="229">
        <f t="shared" si="7"/>
        <v>0.5192315193677431</v>
      </c>
      <c r="J147" s="229">
        <f t="shared" si="6"/>
        <v>3.871891297077406</v>
      </c>
      <c r="K147" s="110">
        <f t="shared" si="8"/>
        <v>16.77819562066876</v>
      </c>
    </row>
    <row r="148" spans="1:11" ht="15">
      <c r="A148" s="19" t="s">
        <v>2311</v>
      </c>
      <c r="B148" s="53" t="s">
        <v>2312</v>
      </c>
      <c r="C148" s="99" t="s">
        <v>32</v>
      </c>
      <c r="D148" s="19"/>
      <c r="E148" s="100"/>
      <c r="F148" s="19"/>
      <c r="G148" s="100"/>
      <c r="H148" s="20"/>
      <c r="I148" s="102"/>
      <c r="J148" s="98"/>
      <c r="K148" s="109"/>
    </row>
    <row r="149" spans="1:11" ht="15">
      <c r="A149" s="20"/>
      <c r="B149" s="53" t="s">
        <v>2313</v>
      </c>
      <c r="C149" s="101"/>
      <c r="D149" s="20"/>
      <c r="E149" s="85"/>
      <c r="F149" s="20"/>
      <c r="G149" s="85"/>
      <c r="H149" s="20"/>
      <c r="I149" s="102"/>
      <c r="J149" s="98"/>
      <c r="K149" s="109"/>
    </row>
    <row r="150" spans="1:11" ht="15">
      <c r="A150" s="20"/>
      <c r="B150" s="124" t="s">
        <v>2309</v>
      </c>
      <c r="C150" s="101"/>
      <c r="D150" s="20"/>
      <c r="E150" s="85"/>
      <c r="F150" s="20"/>
      <c r="G150" s="85"/>
      <c r="H150" s="20"/>
      <c r="I150" s="102"/>
      <c r="J150" s="98"/>
      <c r="K150" s="109"/>
    </row>
    <row r="151" spans="1:11" ht="15">
      <c r="A151" s="20">
        <v>27.1</v>
      </c>
      <c r="B151" s="53" t="s">
        <v>2284</v>
      </c>
      <c r="C151" s="101"/>
      <c r="D151" s="20">
        <v>2.2</v>
      </c>
      <c r="E151" s="85">
        <v>4</v>
      </c>
      <c r="F151" s="109">
        <f>D151*V24</f>
        <v>11.371404773918933</v>
      </c>
      <c r="G151" s="98">
        <f>F151*O20</f>
        <v>3.9322317708211667</v>
      </c>
      <c r="H151" s="109">
        <f>F151*O21</f>
        <v>4.301802425973532</v>
      </c>
      <c r="I151" s="102">
        <f t="shared" si="7"/>
        <v>0.8218052824525433</v>
      </c>
      <c r="J151" s="98">
        <f t="shared" si="6"/>
        <v>6.128173275949853</v>
      </c>
      <c r="K151" s="109">
        <f t="shared" si="8"/>
        <v>26.555417529116028</v>
      </c>
    </row>
    <row r="152" spans="1:11" ht="15">
      <c r="A152" s="20">
        <v>27.2</v>
      </c>
      <c r="B152" s="53" t="s">
        <v>2275</v>
      </c>
      <c r="C152" s="101"/>
      <c r="D152" s="20">
        <v>1.95</v>
      </c>
      <c r="E152" s="85">
        <v>4</v>
      </c>
      <c r="F152" s="109">
        <f>D152*V24</f>
        <v>10.079199685973597</v>
      </c>
      <c r="G152" s="98">
        <f>F152*O20</f>
        <v>3.4853872514096698</v>
      </c>
      <c r="H152" s="109">
        <f>F152*O21</f>
        <v>3.812961241203812</v>
      </c>
      <c r="I152" s="102">
        <f t="shared" si="7"/>
        <v>0.7284183185374814</v>
      </c>
      <c r="J152" s="98">
        <f t="shared" si="6"/>
        <v>5.431789949137367</v>
      </c>
      <c r="K152" s="109">
        <f t="shared" si="8"/>
        <v>23.537756446261927</v>
      </c>
    </row>
    <row r="153" spans="1:11" ht="15">
      <c r="A153" s="20">
        <v>27.3</v>
      </c>
      <c r="B153" s="53" t="s">
        <v>2276</v>
      </c>
      <c r="C153" s="101"/>
      <c r="D153" s="20">
        <v>1.87</v>
      </c>
      <c r="E153" s="85">
        <v>4</v>
      </c>
      <c r="F153" s="109">
        <f>D153*V24</f>
        <v>9.665694057831091</v>
      </c>
      <c r="G153" s="98">
        <f>F153*O20</f>
        <v>3.3423970051979914</v>
      </c>
      <c r="H153" s="109">
        <f>F153*O21</f>
        <v>3.656532062077502</v>
      </c>
      <c r="I153" s="102">
        <f t="shared" si="7"/>
        <v>0.6985344900846617</v>
      </c>
      <c r="J153" s="98">
        <f t="shared" si="6"/>
        <v>5.208947284557373</v>
      </c>
      <c r="K153" s="109">
        <f t="shared" si="8"/>
        <v>22.572104899748616</v>
      </c>
    </row>
    <row r="154" spans="1:11" ht="15">
      <c r="A154" s="20">
        <v>27.4</v>
      </c>
      <c r="B154" s="53" t="s">
        <v>2277</v>
      </c>
      <c r="C154" s="101"/>
      <c r="D154" s="53">
        <v>1.7</v>
      </c>
      <c r="E154" s="91">
        <v>4</v>
      </c>
      <c r="F154" s="109">
        <f>D154*V24</f>
        <v>8.786994598028265</v>
      </c>
      <c r="G154" s="98">
        <f>F154*O20</f>
        <v>3.038542731998174</v>
      </c>
      <c r="H154" s="109">
        <f>F154*O21</f>
        <v>3.3241200564340927</v>
      </c>
      <c r="I154" s="102">
        <f t="shared" si="7"/>
        <v>0.6350313546224198</v>
      </c>
      <c r="J154" s="98">
        <f t="shared" si="6"/>
        <v>4.735406622324885</v>
      </c>
      <c r="K154" s="109">
        <f t="shared" si="8"/>
        <v>20.520095363407837</v>
      </c>
    </row>
    <row r="155" spans="1:11" ht="15">
      <c r="A155" s="20"/>
      <c r="B155" s="124" t="s">
        <v>2310</v>
      </c>
      <c r="C155" s="101"/>
      <c r="D155" s="20"/>
      <c r="E155" s="85"/>
      <c r="F155" s="109"/>
      <c r="G155" s="98"/>
      <c r="H155" s="109"/>
      <c r="I155" s="102"/>
      <c r="J155" s="98"/>
      <c r="K155" s="109"/>
    </row>
    <row r="156" spans="1:11" ht="15">
      <c r="A156" s="20">
        <v>27.5</v>
      </c>
      <c r="B156" s="53" t="s">
        <v>2284</v>
      </c>
      <c r="C156" s="101"/>
      <c r="D156" s="53">
        <v>2.18</v>
      </c>
      <c r="E156" s="91">
        <v>4</v>
      </c>
      <c r="F156" s="109">
        <f>D156*V24</f>
        <v>11.268028366883305</v>
      </c>
      <c r="G156" s="98">
        <f>F156*O20</f>
        <v>3.896484209268247</v>
      </c>
      <c r="H156" s="109">
        <f>F156*O21</f>
        <v>4.262695131191955</v>
      </c>
      <c r="I156" s="102">
        <f t="shared" si="7"/>
        <v>0.8143343253393382</v>
      </c>
      <c r="J156" s="98">
        <f t="shared" si="6"/>
        <v>6.072462609804853</v>
      </c>
      <c r="K156" s="109">
        <f t="shared" si="8"/>
        <v>26.314004642487696</v>
      </c>
    </row>
    <row r="157" spans="1:11" ht="12" customHeight="1">
      <c r="A157" s="20">
        <v>27.6</v>
      </c>
      <c r="B157" s="53" t="s">
        <v>2275</v>
      </c>
      <c r="C157" s="101"/>
      <c r="D157" s="53">
        <v>1.93</v>
      </c>
      <c r="E157" s="91">
        <v>4</v>
      </c>
      <c r="F157" s="109">
        <f>D157*V24</f>
        <v>9.975823278937971</v>
      </c>
      <c r="G157" s="98">
        <f>F157*O20</f>
        <v>3.4496396898567503</v>
      </c>
      <c r="H157" s="109">
        <f>F157*O21</f>
        <v>3.7738539464222347</v>
      </c>
      <c r="I157" s="102">
        <f t="shared" si="7"/>
        <v>0.7209473614242765</v>
      </c>
      <c r="J157" s="98">
        <f t="shared" si="6"/>
        <v>5.37607928299237</v>
      </c>
      <c r="K157" s="109">
        <f t="shared" si="8"/>
        <v>23.296343559633602</v>
      </c>
    </row>
    <row r="158" spans="1:11" ht="12" customHeight="1">
      <c r="A158" s="20">
        <v>27.7</v>
      </c>
      <c r="B158" s="53" t="s">
        <v>2276</v>
      </c>
      <c r="C158" s="101"/>
      <c r="D158" s="53">
        <v>1.84</v>
      </c>
      <c r="E158" s="91">
        <v>4</v>
      </c>
      <c r="F158" s="109">
        <f>D158*V24</f>
        <v>9.510629447277651</v>
      </c>
      <c r="G158" s="98">
        <f>F158*O20</f>
        <v>3.288775662868612</v>
      </c>
      <c r="H158" s="109">
        <f>F158*O21</f>
        <v>3.5978711199051356</v>
      </c>
      <c r="I158" s="102">
        <f t="shared" si="7"/>
        <v>0.6873280544148543</v>
      </c>
      <c r="J158" s="98">
        <f t="shared" si="6"/>
        <v>5.125381285339876</v>
      </c>
      <c r="K158" s="109">
        <f t="shared" si="8"/>
        <v>22.209985569806133</v>
      </c>
    </row>
    <row r="159" spans="1:11" ht="10.5" customHeight="1">
      <c r="A159" s="18">
        <v>27.8</v>
      </c>
      <c r="B159" s="107" t="s">
        <v>2277</v>
      </c>
      <c r="C159" s="103"/>
      <c r="D159" s="18">
        <v>1.67</v>
      </c>
      <c r="E159" s="105">
        <v>4</v>
      </c>
      <c r="F159" s="110">
        <f>D159*V24</f>
        <v>8.631929987474825</v>
      </c>
      <c r="G159" s="106">
        <f>F159*O20</f>
        <v>2.9849213896687945</v>
      </c>
      <c r="H159" s="110">
        <f>F159*O21</f>
        <v>3.2654591142617266</v>
      </c>
      <c r="I159" s="229">
        <f t="shared" si="7"/>
        <v>0.6238249189526124</v>
      </c>
      <c r="J159" s="110">
        <f t="shared" si="6"/>
        <v>4.651840623107388</v>
      </c>
      <c r="K159" s="110">
        <f t="shared" si="8"/>
        <v>20.157976033465346</v>
      </c>
    </row>
    <row r="160" spans="1:11" ht="15">
      <c r="A160" s="99" t="s">
        <v>2314</v>
      </c>
      <c r="B160" s="111" t="s">
        <v>2315</v>
      </c>
      <c r="C160" s="100" t="s">
        <v>32</v>
      </c>
      <c r="D160" s="19"/>
      <c r="E160" s="100"/>
      <c r="F160" s="19"/>
      <c r="G160" s="100"/>
      <c r="H160" s="20"/>
      <c r="I160" s="102"/>
      <c r="J160" s="98"/>
      <c r="K160" s="109"/>
    </row>
    <row r="161" spans="1:11" ht="12.75" customHeight="1">
      <c r="A161" s="101"/>
      <c r="B161" s="124" t="s">
        <v>2316</v>
      </c>
      <c r="C161" s="85"/>
      <c r="D161" s="20"/>
      <c r="E161" s="85"/>
      <c r="F161" s="20"/>
      <c r="G161" s="85"/>
      <c r="H161" s="20"/>
      <c r="I161" s="102"/>
      <c r="J161" s="98"/>
      <c r="K161" s="109"/>
    </row>
    <row r="162" spans="1:11" ht="12" customHeight="1">
      <c r="A162" s="101">
        <v>28.1</v>
      </c>
      <c r="B162" s="53" t="s">
        <v>2319</v>
      </c>
      <c r="C162" s="85"/>
      <c r="D162" s="20">
        <v>0.46</v>
      </c>
      <c r="E162" s="91">
        <v>3</v>
      </c>
      <c r="F162" s="109">
        <f>D162*U24</f>
        <v>1.9720320562933336</v>
      </c>
      <c r="G162" s="98">
        <f>F162*O20</f>
        <v>0.6819286850662347</v>
      </c>
      <c r="H162" s="109">
        <f>F162*O21</f>
        <v>0.7460197268957681</v>
      </c>
      <c r="I162" s="102">
        <f t="shared" si="7"/>
        <v>0.1425176918110088</v>
      </c>
      <c r="J162" s="98">
        <f t="shared" si="6"/>
        <v>1.0627494480199033</v>
      </c>
      <c r="K162" s="109">
        <f t="shared" si="8"/>
        <v>4.605247608086248</v>
      </c>
    </row>
    <row r="163" spans="1:11" ht="12.75" customHeight="1">
      <c r="A163" s="101">
        <v>28.2</v>
      </c>
      <c r="B163" s="53" t="s">
        <v>2320</v>
      </c>
      <c r="C163" s="85"/>
      <c r="D163" s="20">
        <v>0.5</v>
      </c>
      <c r="E163" s="91">
        <v>3</v>
      </c>
      <c r="F163" s="109">
        <f>D163*U24</f>
        <v>2.143513104666667</v>
      </c>
      <c r="G163" s="98">
        <f>F163*O20</f>
        <v>0.7412268315937334</v>
      </c>
      <c r="H163" s="109">
        <f>F163*O21</f>
        <v>0.8108910074954001</v>
      </c>
      <c r="I163" s="102">
        <f t="shared" si="7"/>
        <v>0.1549105345771835</v>
      </c>
      <c r="J163" s="98">
        <f t="shared" si="6"/>
        <v>1.1551624434998953</v>
      </c>
      <c r="K163" s="109">
        <f t="shared" si="8"/>
        <v>5.005703921832879</v>
      </c>
    </row>
    <row r="164" spans="1:11" ht="12" customHeight="1">
      <c r="A164" s="101">
        <v>28.3</v>
      </c>
      <c r="B164" s="53" t="s">
        <v>2317</v>
      </c>
      <c r="C164" s="85"/>
      <c r="D164" s="20">
        <v>0.77</v>
      </c>
      <c r="E164" s="91">
        <v>3</v>
      </c>
      <c r="F164" s="109">
        <f>D164*U24</f>
        <v>3.3010101811866672</v>
      </c>
      <c r="G164" s="98">
        <f>F164*O20</f>
        <v>1.1414893206543495</v>
      </c>
      <c r="H164" s="109">
        <f>F164*O21</f>
        <v>1.2487721515429162</v>
      </c>
      <c r="I164" s="102">
        <f t="shared" si="7"/>
        <v>0.2385622232488626</v>
      </c>
      <c r="J164" s="98">
        <f t="shared" si="6"/>
        <v>1.7789501629898385</v>
      </c>
      <c r="K164" s="109">
        <f t="shared" si="8"/>
        <v>7.708784039622634</v>
      </c>
    </row>
    <row r="165" spans="1:11" ht="12" customHeight="1">
      <c r="A165" s="101"/>
      <c r="B165" s="124" t="s">
        <v>2318</v>
      </c>
      <c r="C165" s="85"/>
      <c r="D165" s="20"/>
      <c r="E165" s="85"/>
      <c r="F165" s="109"/>
      <c r="G165" s="98"/>
      <c r="H165" s="109"/>
      <c r="I165" s="102"/>
      <c r="J165" s="98"/>
      <c r="K165" s="109"/>
    </row>
    <row r="166" spans="1:11" ht="12" customHeight="1">
      <c r="A166" s="101">
        <v>28.4</v>
      </c>
      <c r="B166" s="53" t="s">
        <v>2322</v>
      </c>
      <c r="C166" s="85"/>
      <c r="D166" s="20">
        <v>0.79</v>
      </c>
      <c r="E166" s="91">
        <v>3</v>
      </c>
      <c r="F166" s="109">
        <f>D166*U24</f>
        <v>3.3867507053733337</v>
      </c>
      <c r="G166" s="98">
        <f>F166*O20</f>
        <v>1.1711383939180988</v>
      </c>
      <c r="H166" s="109">
        <f>F166*O21</f>
        <v>1.2812077918427323</v>
      </c>
      <c r="I166" s="102">
        <f t="shared" si="7"/>
        <v>0.2447586446319499</v>
      </c>
      <c r="J166" s="98">
        <f t="shared" si="6"/>
        <v>1.8251566607298342</v>
      </c>
      <c r="K166" s="109">
        <f t="shared" si="8"/>
        <v>7.909012196495948</v>
      </c>
    </row>
    <row r="167" spans="1:11" ht="15">
      <c r="A167" s="103">
        <v>28.5</v>
      </c>
      <c r="B167" s="107" t="s">
        <v>1938</v>
      </c>
      <c r="C167" s="105"/>
      <c r="D167" s="18">
        <v>1.14</v>
      </c>
      <c r="E167" s="105">
        <v>3</v>
      </c>
      <c r="F167" s="110">
        <f>D167*U24</f>
        <v>4.88720987864</v>
      </c>
      <c r="G167" s="106">
        <f>F167*O20</f>
        <v>1.689997176033712</v>
      </c>
      <c r="H167" s="110">
        <f>F167*O21</f>
        <v>1.848831497089512</v>
      </c>
      <c r="I167" s="110">
        <f t="shared" si="7"/>
        <v>0.35319601883597834</v>
      </c>
      <c r="J167" s="229">
        <f t="shared" si="6"/>
        <v>2.6337703711797604</v>
      </c>
      <c r="K167" s="110">
        <f t="shared" si="8"/>
        <v>11.413004941778963</v>
      </c>
    </row>
    <row r="170" spans="2:11" ht="15">
      <c r="B170" s="234" t="s">
        <v>2598</v>
      </c>
      <c r="G170" s="300" t="s">
        <v>2599</v>
      </c>
      <c r="H170" s="300"/>
      <c r="I170" s="300"/>
      <c r="J170" s="300"/>
      <c r="K170" s="300"/>
    </row>
  </sheetData>
  <sheetProtection/>
  <mergeCells count="9">
    <mergeCell ref="G170:K170"/>
    <mergeCell ref="F1:K1"/>
    <mergeCell ref="F2:K2"/>
    <mergeCell ref="M24:N24"/>
    <mergeCell ref="M26:N26"/>
    <mergeCell ref="F3:M3"/>
    <mergeCell ref="G4:M4"/>
    <mergeCell ref="G5:M5"/>
    <mergeCell ref="H6:M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0"/>
  <sheetViews>
    <sheetView zoomScalePageLayoutView="0" workbookViewId="0" topLeftCell="A10">
      <selection activeCell="K120" sqref="K120"/>
    </sheetView>
  </sheetViews>
  <sheetFormatPr defaultColWidth="9.140625" defaultRowHeight="15"/>
  <cols>
    <col min="1" max="1" width="54.28125" style="154" customWidth="1"/>
    <col min="2" max="2" width="17.8515625" style="154" customWidth="1"/>
    <col min="3" max="3" width="13.00390625" style="154" customWidth="1"/>
    <col min="4" max="4" width="16.00390625" style="154" hidden="1" customWidth="1"/>
    <col min="5" max="5" width="17.57421875" style="154" customWidth="1"/>
    <col min="6" max="6" width="8.8515625" style="154" customWidth="1"/>
    <col min="7" max="8" width="10.00390625" style="154" customWidth="1"/>
    <col min="9" max="9" width="15.421875" style="154" customWidth="1"/>
    <col min="10" max="10" width="15.28125" style="154" customWidth="1"/>
    <col min="11" max="16384" width="9.140625" style="154" customWidth="1"/>
  </cols>
  <sheetData>
    <row r="1" ht="15">
      <c r="B1" s="154" t="s">
        <v>2602</v>
      </c>
    </row>
    <row r="2" spans="2:3" ht="15">
      <c r="B2" s="307" t="s">
        <v>2601</v>
      </c>
      <c r="C2" s="307"/>
    </row>
    <row r="3" spans="2:5" ht="15">
      <c r="B3" s="155" t="s">
        <v>2187</v>
      </c>
      <c r="C3" s="155"/>
      <c r="D3" s="155"/>
      <c r="E3" s="155"/>
    </row>
    <row r="4" spans="2:5" ht="15">
      <c r="B4" s="155" t="s">
        <v>2475</v>
      </c>
      <c r="C4" s="155"/>
      <c r="D4" s="155"/>
      <c r="E4" s="155"/>
    </row>
    <row r="5" spans="2:5" ht="15">
      <c r="B5" s="155" t="s">
        <v>2507</v>
      </c>
      <c r="C5" s="155"/>
      <c r="D5" s="155"/>
      <c r="E5" s="155"/>
    </row>
    <row r="6" spans="2:10" ht="15">
      <c r="B6" s="155" t="s">
        <v>2511</v>
      </c>
      <c r="C6" s="316">
        <v>2024</v>
      </c>
      <c r="D6" s="316"/>
      <c r="E6" s="316"/>
      <c r="F6" s="316"/>
      <c r="G6" s="316"/>
      <c r="H6" s="316"/>
      <c r="I6" s="316"/>
      <c r="J6" s="316"/>
    </row>
    <row r="7" ht="18" customHeight="1">
      <c r="A7" s="21" t="s">
        <v>2512</v>
      </c>
    </row>
    <row r="8" spans="1:2" ht="15">
      <c r="A8" s="154" t="s">
        <v>4</v>
      </c>
      <c r="B8" s="291">
        <v>127.96</v>
      </c>
    </row>
    <row r="9" spans="1:2" ht="15">
      <c r="A9" s="154" t="s">
        <v>1129</v>
      </c>
      <c r="B9" s="291">
        <v>168</v>
      </c>
    </row>
    <row r="10" spans="1:2" ht="15">
      <c r="A10" s="154" t="s">
        <v>0</v>
      </c>
      <c r="B10" s="293">
        <v>1</v>
      </c>
    </row>
    <row r="11" spans="1:6" ht="15">
      <c r="A11" s="157" t="s">
        <v>6</v>
      </c>
      <c r="B11" s="158" t="s">
        <v>7</v>
      </c>
      <c r="C11" s="158" t="s">
        <v>8</v>
      </c>
      <c r="D11" s="158" t="s">
        <v>9</v>
      </c>
      <c r="E11" s="158" t="s">
        <v>10</v>
      </c>
      <c r="F11" s="158" t="s">
        <v>11</v>
      </c>
    </row>
    <row r="12" spans="1:6" ht="15">
      <c r="A12" s="157"/>
      <c r="B12" s="158">
        <v>1.16</v>
      </c>
      <c r="C12" s="158">
        <v>1.35</v>
      </c>
      <c r="D12" s="158">
        <v>1.57</v>
      </c>
      <c r="E12" s="158">
        <v>1.73</v>
      </c>
      <c r="F12" s="158">
        <v>1.9</v>
      </c>
    </row>
    <row r="13" spans="1:2" ht="15">
      <c r="A13" s="154" t="s">
        <v>12</v>
      </c>
      <c r="B13" s="291">
        <v>0.5</v>
      </c>
    </row>
    <row r="14" spans="1:2" ht="15">
      <c r="A14" s="154" t="s">
        <v>1</v>
      </c>
      <c r="B14" s="291">
        <v>0.5</v>
      </c>
    </row>
    <row r="15" spans="1:2" ht="15">
      <c r="A15" s="154" t="s">
        <v>13</v>
      </c>
      <c r="B15" s="291">
        <v>0.3</v>
      </c>
    </row>
    <row r="16" spans="1:6" ht="15">
      <c r="A16" s="157" t="s">
        <v>14</v>
      </c>
      <c r="B16" s="158"/>
      <c r="C16" s="158" t="s">
        <v>8</v>
      </c>
      <c r="D16" s="158" t="s">
        <v>9</v>
      </c>
      <c r="E16" s="158" t="s">
        <v>10</v>
      </c>
      <c r="F16" s="158" t="s">
        <v>11</v>
      </c>
    </row>
    <row r="17" spans="1:6" ht="15">
      <c r="A17" s="157"/>
      <c r="B17" s="158"/>
      <c r="C17" s="158">
        <v>0.18</v>
      </c>
      <c r="D17" s="158">
        <v>0.22</v>
      </c>
      <c r="E17" s="158">
        <v>0.26</v>
      </c>
      <c r="F17" s="158">
        <v>0.3</v>
      </c>
    </row>
    <row r="18" spans="1:2" ht="15">
      <c r="A18" s="154" t="s">
        <v>15</v>
      </c>
      <c r="B18" s="292">
        <v>0.112</v>
      </c>
    </row>
    <row r="19" spans="1:2" ht="15">
      <c r="A19" s="154" t="s">
        <v>2</v>
      </c>
      <c r="B19" s="292">
        <v>0.0859</v>
      </c>
    </row>
    <row r="20" spans="1:2" ht="15">
      <c r="A20" s="154" t="s">
        <v>16</v>
      </c>
      <c r="B20" s="293">
        <v>0.3458</v>
      </c>
    </row>
    <row r="21" spans="1:2" ht="15">
      <c r="A21" s="154" t="s">
        <v>17</v>
      </c>
      <c r="B21" s="292">
        <v>0.3783</v>
      </c>
    </row>
    <row r="22" spans="1:2" ht="15">
      <c r="A22" s="154" t="s">
        <v>18</v>
      </c>
      <c r="B22" s="293">
        <v>0.3</v>
      </c>
    </row>
    <row r="23" spans="1:3" ht="15">
      <c r="A23" s="154" t="s">
        <v>2594</v>
      </c>
      <c r="B23" s="144">
        <v>0.0537</v>
      </c>
      <c r="C23" s="224"/>
    </row>
    <row r="24" ht="11.25" customHeight="1">
      <c r="C24" s="156"/>
    </row>
    <row r="25" spans="1:10" ht="108" customHeight="1">
      <c r="A25" s="56" t="s">
        <v>2115</v>
      </c>
      <c r="B25" s="56" t="s">
        <v>2513</v>
      </c>
      <c r="C25" s="62" t="s">
        <v>23</v>
      </c>
      <c r="D25" s="62" t="s">
        <v>24</v>
      </c>
      <c r="E25" s="56" t="s">
        <v>25</v>
      </c>
      <c r="F25" s="62" t="s">
        <v>26</v>
      </c>
      <c r="G25" s="62" t="s">
        <v>27</v>
      </c>
      <c r="H25" s="62" t="s">
        <v>2597</v>
      </c>
      <c r="I25" s="62" t="s">
        <v>28</v>
      </c>
      <c r="J25" s="56" t="s">
        <v>2514</v>
      </c>
    </row>
    <row r="26" spans="1:10" ht="43.5">
      <c r="A26" s="160" t="s">
        <v>2617</v>
      </c>
      <c r="B26" s="161"/>
      <c r="C26" s="162"/>
      <c r="D26" s="163"/>
      <c r="E26" s="164"/>
      <c r="F26" s="165"/>
      <c r="G26" s="165"/>
      <c r="H26" s="165"/>
      <c r="I26" s="163"/>
      <c r="J26" s="163"/>
    </row>
    <row r="27" spans="1:12" ht="15">
      <c r="A27" s="166" t="s">
        <v>2515</v>
      </c>
      <c r="B27" s="167">
        <f>(1.1+0.44)*4.42+0.5</f>
        <v>7.3068</v>
      </c>
      <c r="C27" s="309" t="s">
        <v>2505</v>
      </c>
      <c r="D27" s="168">
        <v>3</v>
      </c>
      <c r="E27" s="169">
        <f>ROUND((($B$8*$D$12*$B$10/$B$9*B27)*(1+$B$13+$B$14))*(1+$B$15+$D$17+$B$18)*(1+$B$19)+($B$8*$B$23/$B$9*B27),2)</f>
        <v>31.27</v>
      </c>
      <c r="F27" s="170">
        <f>ROUND(E27*$B$20,2)</f>
        <v>10.81</v>
      </c>
      <c r="G27" s="170">
        <v>12.88</v>
      </c>
      <c r="H27" s="181"/>
      <c r="I27" s="169"/>
      <c r="J27" s="295">
        <v>49.5</v>
      </c>
      <c r="K27" s="159"/>
      <c r="L27" s="220"/>
    </row>
    <row r="28" spans="1:12" ht="15">
      <c r="A28" s="166" t="s">
        <v>2516</v>
      </c>
      <c r="B28" s="171">
        <f>B27*1.3+0.5</f>
        <v>9.99884</v>
      </c>
      <c r="C28" s="309"/>
      <c r="D28" s="172"/>
      <c r="E28" s="170">
        <f>(($B$8*$D$12*$B$10/$B$9*B28)*(1+$B$13+$B$14))*(1+$B$15+$D$17+$B$18)*(1+$B$19)+($B$8*$B$23/$B$9*B28)</f>
        <v>42.788309050723846</v>
      </c>
      <c r="F28" s="170">
        <f>ROUND(E28*$B$20,2)</f>
        <v>14.8</v>
      </c>
      <c r="G28" s="170">
        <f>E28*$B$21</f>
        <v>16.18681731388883</v>
      </c>
      <c r="H28" s="181">
        <f>(F28+G28)*$B$23</f>
        <v>1.6639920897558302</v>
      </c>
      <c r="I28" s="169">
        <f>(E28+F28+G28+H28)*0.3</f>
        <v>22.631735536310554</v>
      </c>
      <c r="J28" s="295">
        <v>90.91</v>
      </c>
      <c r="K28" s="159"/>
      <c r="L28" s="220"/>
    </row>
    <row r="29" spans="1:12" ht="15">
      <c r="A29" s="174" t="s">
        <v>2517</v>
      </c>
      <c r="B29" s="167">
        <f>(3.21+0.58)*4.42+0.5</f>
        <v>17.2518</v>
      </c>
      <c r="C29" s="309"/>
      <c r="D29" s="175"/>
      <c r="E29" s="169">
        <f>(($B$8*$D$12*$B$10/$B$9*B29)*(1+$B$13+$B$14))*(1+0.2+$D$17+$B$18)*(1+$B$19)+($B$8*$B$23/$B$9*B29)</f>
        <v>69.34567761390808</v>
      </c>
      <c r="F29" s="169">
        <f>E29*$B$20</f>
        <v>23.979735318889414</v>
      </c>
      <c r="G29" s="169">
        <v>8</v>
      </c>
      <c r="H29" s="181"/>
      <c r="I29" s="169"/>
      <c r="J29" s="295">
        <v>89.2</v>
      </c>
      <c r="K29" s="159"/>
      <c r="L29" s="220"/>
    </row>
    <row r="30" spans="1:12" ht="15">
      <c r="A30" s="166" t="s">
        <v>2518</v>
      </c>
      <c r="B30" s="167">
        <f>B29*1.3+0.5</f>
        <v>22.92734</v>
      </c>
      <c r="C30" s="309"/>
      <c r="D30" s="176"/>
      <c r="E30" s="169">
        <f aca="true" t="shared" si="0" ref="E30:E35">(($B$8*$D$12*$B$10/$B$9*B30)*(1+$B$13+$B$14))*(1+$B$15+$D$17+$B$18)*(1+$B$19)+($B$8*$B$23/$B$9*B30)</f>
        <v>98.11359213979051</v>
      </c>
      <c r="F30" s="169">
        <f aca="true" t="shared" si="1" ref="F30:F35">E30*$B$20</f>
        <v>33.927680161939556</v>
      </c>
      <c r="G30" s="169">
        <v>27.874</v>
      </c>
      <c r="H30" s="181"/>
      <c r="I30" s="169"/>
      <c r="J30" s="295">
        <v>142.8</v>
      </c>
      <c r="K30" s="159"/>
      <c r="L30" s="220"/>
    </row>
    <row r="31" spans="1:12" ht="29.25">
      <c r="A31" s="177" t="s">
        <v>2519</v>
      </c>
      <c r="B31" s="178">
        <v>0.45</v>
      </c>
      <c r="C31" s="179" t="s">
        <v>2586</v>
      </c>
      <c r="D31" s="158"/>
      <c r="E31" s="180">
        <f t="shared" si="0"/>
        <v>1.9256972881680003</v>
      </c>
      <c r="F31" s="181">
        <f t="shared" si="1"/>
        <v>0.6659061222484945</v>
      </c>
      <c r="G31" s="181">
        <f>E31*$B$21</f>
        <v>0.7284912841139546</v>
      </c>
      <c r="H31" s="181">
        <f>(F31+G31)*$B$23</f>
        <v>0.07487914072166352</v>
      </c>
      <c r="I31" s="169">
        <f>(E31+F31+G31+H31)*$B$22</f>
        <v>1.0184921505756337</v>
      </c>
      <c r="J31" s="167">
        <f>ROUND((E31+F31+G31+I31+H31),2)</f>
        <v>4.41</v>
      </c>
      <c r="K31" s="159"/>
      <c r="L31" s="220"/>
    </row>
    <row r="32" spans="1:12" ht="15.75">
      <c r="A32" s="182" t="s">
        <v>2618</v>
      </c>
      <c r="B32" s="178">
        <v>0.0563</v>
      </c>
      <c r="C32" s="179" t="s">
        <v>2587</v>
      </c>
      <c r="D32" s="158"/>
      <c r="E32" s="183">
        <f t="shared" si="0"/>
        <v>0.24092612738635205</v>
      </c>
      <c r="F32" s="184">
        <f t="shared" si="1"/>
        <v>0.08331225485020054</v>
      </c>
      <c r="G32" s="184">
        <f>E32*$B$21</f>
        <v>0.09114235399025698</v>
      </c>
      <c r="H32" s="181">
        <f aca="true" t="shared" si="2" ref="H32:H95">(F32+G32)*$B$23</f>
        <v>0.009368212494732568</v>
      </c>
      <c r="I32" s="169">
        <f aca="true" t="shared" si="3" ref="I32:I95">(E32+F32+G32+H32)*$B$22</f>
        <v>0.12742468461646264</v>
      </c>
      <c r="J32" s="167">
        <f aca="true" t="shared" si="4" ref="J32:J95">ROUND((E32+F32+G32+I32+H32),2)</f>
        <v>0.55</v>
      </c>
      <c r="K32" s="159"/>
      <c r="L32" s="220"/>
    </row>
    <row r="33" spans="1:12" ht="30">
      <c r="A33" s="182" t="s">
        <v>2520</v>
      </c>
      <c r="B33" s="158">
        <v>0.42</v>
      </c>
      <c r="C33" s="179" t="s">
        <v>1365</v>
      </c>
      <c r="D33" s="186"/>
      <c r="E33" s="183">
        <f t="shared" si="0"/>
        <v>1.7973174689568003</v>
      </c>
      <c r="F33" s="184">
        <f>E33*$B$20</f>
        <v>0.6215123807652615</v>
      </c>
      <c r="G33" s="184">
        <f>E33*$B$21</f>
        <v>0.6799251985063576</v>
      </c>
      <c r="H33" s="181">
        <f t="shared" si="2"/>
        <v>0.06988719800688595</v>
      </c>
      <c r="I33" s="169">
        <f t="shared" si="3"/>
        <v>0.9505926738705915</v>
      </c>
      <c r="J33" s="167">
        <f t="shared" si="4"/>
        <v>4.12</v>
      </c>
      <c r="K33" s="159"/>
      <c r="L33" s="220"/>
    </row>
    <row r="34" spans="1:12" ht="31.5" customHeight="1">
      <c r="A34" s="187" t="s">
        <v>2477</v>
      </c>
      <c r="B34" s="158">
        <v>0.75</v>
      </c>
      <c r="C34" s="188" t="s">
        <v>2478</v>
      </c>
      <c r="D34" s="158"/>
      <c r="E34" s="169">
        <f t="shared" si="0"/>
        <v>3.2094954802800006</v>
      </c>
      <c r="F34" s="169">
        <f t="shared" si="1"/>
        <v>1.1098435370808242</v>
      </c>
      <c r="G34" s="169">
        <f>E34*$B$21</f>
        <v>1.2141521401899242</v>
      </c>
      <c r="H34" s="181">
        <f t="shared" si="2"/>
        <v>0.12479856786943919</v>
      </c>
      <c r="I34" s="169">
        <f t="shared" si="3"/>
        <v>1.6974869176260563</v>
      </c>
      <c r="J34" s="167">
        <f t="shared" si="4"/>
        <v>7.36</v>
      </c>
      <c r="K34" s="159"/>
      <c r="L34" s="220"/>
    </row>
    <row r="35" spans="1:12" ht="15">
      <c r="A35" s="189" t="s">
        <v>2479</v>
      </c>
      <c r="B35" s="158">
        <v>0.417</v>
      </c>
      <c r="C35" s="188" t="s">
        <v>2478</v>
      </c>
      <c r="D35" s="158"/>
      <c r="E35" s="169">
        <f t="shared" si="0"/>
        <v>1.7844794870356802</v>
      </c>
      <c r="F35" s="169">
        <f t="shared" si="1"/>
        <v>0.6170730066169382</v>
      </c>
      <c r="G35" s="169">
        <f>E35*$B$21</f>
        <v>0.6750685899455978</v>
      </c>
      <c r="H35" s="181">
        <f t="shared" si="2"/>
        <v>0.06938800373540818</v>
      </c>
      <c r="I35" s="169">
        <f t="shared" si="3"/>
        <v>0.9438027262000872</v>
      </c>
      <c r="J35" s="167">
        <f t="shared" si="4"/>
        <v>4.09</v>
      </c>
      <c r="K35" s="159"/>
      <c r="L35" s="220"/>
    </row>
    <row r="36" spans="1:12" ht="28.5">
      <c r="A36" s="189" t="s">
        <v>2521</v>
      </c>
      <c r="B36" s="185"/>
      <c r="C36" s="190"/>
      <c r="D36" s="185"/>
      <c r="E36" s="191"/>
      <c r="F36" s="191"/>
      <c r="G36" s="191"/>
      <c r="H36" s="181"/>
      <c r="I36" s="169"/>
      <c r="J36" s="167"/>
      <c r="K36" s="159"/>
      <c r="L36" s="220"/>
    </row>
    <row r="37" spans="1:12" ht="15">
      <c r="A37" s="192" t="s">
        <v>2522</v>
      </c>
      <c r="B37" s="185">
        <v>0.008</v>
      </c>
      <c r="C37" s="317" t="s">
        <v>2523</v>
      </c>
      <c r="D37" s="185"/>
      <c r="E37" s="180">
        <f>(($B$8*$C$12*$B$10/$B$9*B37)*(1+$B$13+$B$14))*(1+$B$15+$C$17+$B$18)*(1+$B$19)+($B$8*$B$23/$B$9*B37)</f>
        <v>0.028768653065600006</v>
      </c>
      <c r="F37" s="181">
        <f>E37*$B$20</f>
        <v>0.009948200230084482</v>
      </c>
      <c r="G37" s="181">
        <f>E37*$B$21</f>
        <v>0.010883181454716484</v>
      </c>
      <c r="H37" s="181">
        <f t="shared" si="2"/>
        <v>0.0011186451964738118</v>
      </c>
      <c r="I37" s="169">
        <f t="shared" si="3"/>
        <v>0.015215603984062433</v>
      </c>
      <c r="J37" s="167">
        <f t="shared" si="4"/>
        <v>0.07</v>
      </c>
      <c r="K37" s="159"/>
      <c r="L37" s="220"/>
    </row>
    <row r="38" spans="1:12" ht="15">
      <c r="A38" s="192" t="s">
        <v>2524</v>
      </c>
      <c r="B38" s="185">
        <v>0.005</v>
      </c>
      <c r="C38" s="318"/>
      <c r="D38" s="185"/>
      <c r="E38" s="180">
        <f>(($B$8*$C$12*$B$10/$B$9*B38)*(1+$B$13+$B$14))*(1+$B$15+$C$17+$B$18)*(1+$B$19)+($B$8*$B$23/$B$9*B38)</f>
        <v>0.017980408166000005</v>
      </c>
      <c r="F38" s="181">
        <f>E38*$B$20</f>
        <v>0.006217625143802801</v>
      </c>
      <c r="G38" s="181">
        <f>E38*$B$21</f>
        <v>0.0068019884091978025</v>
      </c>
      <c r="H38" s="181">
        <f t="shared" si="2"/>
        <v>0.0006991532477961323</v>
      </c>
      <c r="I38" s="169">
        <f t="shared" si="3"/>
        <v>0.009509752490039023</v>
      </c>
      <c r="J38" s="167">
        <f t="shared" si="4"/>
        <v>0.04</v>
      </c>
      <c r="K38" s="159"/>
      <c r="L38" s="220"/>
    </row>
    <row r="39" spans="1:12" ht="15">
      <c r="A39" s="192" t="s">
        <v>2525</v>
      </c>
      <c r="B39" s="185">
        <v>0.006</v>
      </c>
      <c r="C39" s="318"/>
      <c r="D39" s="185"/>
      <c r="E39" s="180">
        <f>(($B$8*$C$12*$B$10/$B$9*B39)*(1+$B$13+$B$14))*(1+$B$15+$C$17+$B$18)*(1+$B$19)+($B$8*$B$23/$B$9*B39)</f>
        <v>0.021576489799200002</v>
      </c>
      <c r="F39" s="181">
        <f>E39*$B$20</f>
        <v>0.007461150172563361</v>
      </c>
      <c r="G39" s="181">
        <f>E39*$B$21</f>
        <v>0.00816238609103736</v>
      </c>
      <c r="H39" s="181">
        <f t="shared" si="2"/>
        <v>0.0008389838973553587</v>
      </c>
      <c r="I39" s="169">
        <f t="shared" si="3"/>
        <v>0.011411702988046822</v>
      </c>
      <c r="J39" s="167">
        <f t="shared" si="4"/>
        <v>0.05</v>
      </c>
      <c r="K39" s="159"/>
      <c r="L39" s="220"/>
    </row>
    <row r="40" spans="1:12" ht="15">
      <c r="A40" s="192" t="s">
        <v>2526</v>
      </c>
      <c r="B40" s="185">
        <v>0.008</v>
      </c>
      <c r="C40" s="319"/>
      <c r="D40" s="185"/>
      <c r="E40" s="180">
        <f>(($B$8*$C$12*$B$10/$B$9*B40)*(1+$B$13+$B$14))*(1+$B$15+$C$17+$B$18)*(1+$B$19)+($B$8*$B$23/$B$9*B40)</f>
        <v>0.028768653065600006</v>
      </c>
      <c r="F40" s="181">
        <f>E40*$B$20</f>
        <v>0.009948200230084482</v>
      </c>
      <c r="G40" s="181">
        <f>E40*$B$21</f>
        <v>0.010883181454716484</v>
      </c>
      <c r="H40" s="181">
        <f t="shared" si="2"/>
        <v>0.0011186451964738118</v>
      </c>
      <c r="I40" s="169">
        <f t="shared" si="3"/>
        <v>0.015215603984062433</v>
      </c>
      <c r="J40" s="167">
        <f t="shared" si="4"/>
        <v>0.07</v>
      </c>
      <c r="K40" s="159"/>
      <c r="L40" s="220"/>
    </row>
    <row r="41" spans="1:12" ht="15">
      <c r="A41" s="192" t="s">
        <v>2527</v>
      </c>
      <c r="B41" s="185">
        <v>0.007</v>
      </c>
      <c r="C41" s="190" t="s">
        <v>2528</v>
      </c>
      <c r="D41" s="185"/>
      <c r="E41" s="180">
        <f>(($B$8*$C$12*$B$10/$B$9*B41)*(1+$B$13+$B$14))*(1+$B$15+$C$17+$B$18)*(1+$B$19)+($B$8*$B$23/$B$9*B41)</f>
        <v>0.02517257143240001</v>
      </c>
      <c r="F41" s="181">
        <f>E41*$B$20</f>
        <v>0.008704675201323923</v>
      </c>
      <c r="G41" s="181">
        <f>E41*$B$21</f>
        <v>0.009522783772876924</v>
      </c>
      <c r="H41" s="181">
        <f t="shared" si="2"/>
        <v>0.0009788145469145854</v>
      </c>
      <c r="I41" s="169">
        <f t="shared" si="3"/>
        <v>0.013313653486054632</v>
      </c>
      <c r="J41" s="167">
        <f t="shared" si="4"/>
        <v>0.06</v>
      </c>
      <c r="K41" s="159"/>
      <c r="L41" s="220"/>
    </row>
    <row r="42" spans="1:12" ht="29.25" customHeight="1">
      <c r="A42" s="193" t="s">
        <v>2481</v>
      </c>
      <c r="B42" s="185"/>
      <c r="C42" s="194"/>
      <c r="D42" s="185"/>
      <c r="E42" s="183"/>
      <c r="F42" s="184"/>
      <c r="G42" s="184"/>
      <c r="H42" s="181"/>
      <c r="I42" s="169"/>
      <c r="J42" s="167"/>
      <c r="K42" s="159"/>
      <c r="L42" s="220"/>
    </row>
    <row r="43" spans="1:12" ht="15">
      <c r="A43" s="195" t="s">
        <v>2482</v>
      </c>
      <c r="B43" s="178"/>
      <c r="C43" s="196"/>
      <c r="D43" s="178"/>
      <c r="E43" s="197"/>
      <c r="F43" s="198"/>
      <c r="G43" s="198"/>
      <c r="H43" s="181"/>
      <c r="I43" s="169"/>
      <c r="J43" s="167"/>
      <c r="K43" s="159"/>
      <c r="L43" s="220"/>
    </row>
    <row r="44" spans="1:12" ht="15" customHeight="1">
      <c r="A44" s="195" t="s">
        <v>2529</v>
      </c>
      <c r="B44" s="158">
        <v>1.72</v>
      </c>
      <c r="C44" s="311" t="s">
        <v>2480</v>
      </c>
      <c r="D44" s="158"/>
      <c r="E44" s="169">
        <f>(($B$8*$D$12*$B$10/$B$9*B44)*(1+$B$13+$B$14))*(1+$B$15+$D$17+$B$18)*(1+$B$19)+($B$8*$B$23/$B$9*B44)</f>
        <v>7.360442968108802</v>
      </c>
      <c r="F44" s="169">
        <f>E44*$B$20</f>
        <v>2.5452411783720237</v>
      </c>
      <c r="G44" s="169">
        <f>E44*$B$21</f>
        <v>2.78445557483556</v>
      </c>
      <c r="H44" s="181">
        <f t="shared" si="2"/>
        <v>0.28620471564724725</v>
      </c>
      <c r="I44" s="169">
        <f t="shared" si="3"/>
        <v>3.89290333108909</v>
      </c>
      <c r="J44" s="167">
        <f t="shared" si="4"/>
        <v>16.87</v>
      </c>
      <c r="K44" s="159"/>
      <c r="L44" s="220"/>
    </row>
    <row r="45" spans="1:12" ht="15">
      <c r="A45" s="195" t="s">
        <v>2530</v>
      </c>
      <c r="B45" s="158">
        <v>0.81</v>
      </c>
      <c r="C45" s="320"/>
      <c r="D45" s="158"/>
      <c r="E45" s="169">
        <f>(($B$8*$D$12*$B$10/$B$9*B45)*(1+$B$13+$B$14))*(1+$B$15+$D$17+$B$18)*(1+$B$19)+($B$8*$B$23/$B$9*B45)</f>
        <v>3.466255118702401</v>
      </c>
      <c r="F45" s="169">
        <f>E45*$B$20</f>
        <v>1.1986310200472903</v>
      </c>
      <c r="G45" s="169">
        <f>E45*$B$21</f>
        <v>1.3112843114051185</v>
      </c>
      <c r="H45" s="181">
        <f t="shared" si="2"/>
        <v>0.13478245329899435</v>
      </c>
      <c r="I45" s="169">
        <f t="shared" si="3"/>
        <v>1.8332858710361413</v>
      </c>
      <c r="J45" s="167">
        <f t="shared" si="4"/>
        <v>7.94</v>
      </c>
      <c r="K45" s="159"/>
      <c r="L45" s="220"/>
    </row>
    <row r="46" spans="1:12" ht="15">
      <c r="A46" s="149" t="s">
        <v>2531</v>
      </c>
      <c r="B46" s="194"/>
      <c r="C46" s="311" t="s">
        <v>2485</v>
      </c>
      <c r="D46" s="185"/>
      <c r="E46" s="183"/>
      <c r="F46" s="184"/>
      <c r="G46" s="184"/>
      <c r="H46" s="181">
        <f t="shared" si="2"/>
        <v>0</v>
      </c>
      <c r="I46" s="169">
        <f t="shared" si="3"/>
        <v>0</v>
      </c>
      <c r="J46" s="167">
        <f t="shared" si="4"/>
        <v>0</v>
      </c>
      <c r="K46" s="159"/>
      <c r="L46" s="220"/>
    </row>
    <row r="47" spans="1:12" ht="15">
      <c r="A47" s="195" t="s">
        <v>2483</v>
      </c>
      <c r="B47" s="56">
        <v>1.33</v>
      </c>
      <c r="C47" s="314"/>
      <c r="D47" s="158"/>
      <c r="E47" s="169">
        <f>(($B$8*$D$12*$B$10/$B$9*B47)*(1+$B$13+$B$14))*(1+$B$15+$D$17+$B$18)*(1+$B$19)+($B$8*$B$23/$B$9*B47)</f>
        <v>5.691505318363201</v>
      </c>
      <c r="F47" s="169">
        <f>E47*$B$20</f>
        <v>1.9681225390899948</v>
      </c>
      <c r="G47" s="169">
        <f>E47*$B$21</f>
        <v>2.153096461936799</v>
      </c>
      <c r="H47" s="181">
        <f t="shared" si="2"/>
        <v>0.22130946035513882</v>
      </c>
      <c r="I47" s="169">
        <f t="shared" si="3"/>
        <v>3.01021013392354</v>
      </c>
      <c r="J47" s="167">
        <f t="shared" si="4"/>
        <v>13.04</v>
      </c>
      <c r="K47" s="159"/>
      <c r="L47" s="220"/>
    </row>
    <row r="48" spans="1:12" ht="15">
      <c r="A48" s="195" t="s">
        <v>2484</v>
      </c>
      <c r="B48" s="56">
        <v>1.73</v>
      </c>
      <c r="C48" s="312"/>
      <c r="D48" s="158"/>
      <c r="E48" s="169">
        <f>(($B$8*$D$12*$B$10/$B$9*B48)*(1+$B$13+$B$14))*(1+$B$15+$D$17+$B$18)*(1+$B$19)+($B$8*$B$23/$B$9*B48)</f>
        <v>7.403236241179202</v>
      </c>
      <c r="F48" s="169">
        <f>E48*$B$20</f>
        <v>2.560039092199768</v>
      </c>
      <c r="G48" s="169">
        <f>E48*$B$21</f>
        <v>2.800644270038092</v>
      </c>
      <c r="H48" s="181">
        <f t="shared" si="2"/>
        <v>0.28786869655217306</v>
      </c>
      <c r="I48" s="169">
        <f t="shared" si="3"/>
        <v>3.9155364899907705</v>
      </c>
      <c r="J48" s="167">
        <f t="shared" si="4"/>
        <v>16.97</v>
      </c>
      <c r="K48" s="159"/>
      <c r="L48" s="220"/>
    </row>
    <row r="49" spans="1:12" ht="15">
      <c r="A49" s="199" t="s">
        <v>2532</v>
      </c>
      <c r="B49" s="158">
        <v>0.17</v>
      </c>
      <c r="C49" s="158" t="s">
        <v>2486</v>
      </c>
      <c r="D49" s="158"/>
      <c r="E49" s="169">
        <f>(($B$8*$D$12*$B$10/$B$9*B49)*(1+$B$13+$B$14))*(1+$B$15+$D$17+$B$18)*(1+$B$19)+($B$8*$B$23/$B$9*B49)</f>
        <v>0.7274856421968002</v>
      </c>
      <c r="F49" s="169">
        <f>E49*$B$20</f>
        <v>0.2515645350716535</v>
      </c>
      <c r="G49" s="169">
        <f>E49*$B$21</f>
        <v>0.27520781844304953</v>
      </c>
      <c r="H49" s="181">
        <f t="shared" si="2"/>
        <v>0.028287675383739556</v>
      </c>
      <c r="I49" s="169">
        <f t="shared" si="3"/>
        <v>0.3847637013285728</v>
      </c>
      <c r="J49" s="167">
        <f t="shared" si="4"/>
        <v>1.67</v>
      </c>
      <c r="K49" s="159"/>
      <c r="L49" s="220"/>
    </row>
    <row r="50" spans="1:12" ht="15">
      <c r="A50" s="145" t="s">
        <v>2533</v>
      </c>
      <c r="B50" s="158"/>
      <c r="C50" s="56"/>
      <c r="D50" s="158"/>
      <c r="E50" s="180"/>
      <c r="F50" s="181"/>
      <c r="G50" s="181"/>
      <c r="H50" s="181"/>
      <c r="I50" s="169"/>
      <c r="J50" s="167"/>
      <c r="K50" s="159"/>
      <c r="L50" s="220"/>
    </row>
    <row r="51" spans="1:12" ht="15">
      <c r="A51" s="195" t="s">
        <v>2534</v>
      </c>
      <c r="B51" s="158">
        <v>1.17</v>
      </c>
      <c r="C51" s="311" t="s">
        <v>2485</v>
      </c>
      <c r="D51" s="158"/>
      <c r="E51" s="169">
        <f>(($B$8*$D$12*$B$10/$B$9*B51)*(1+$B$13+$B$14))*(1+$B$15+$D$17+$B$18)*(1+$B$19)+($B$8*$B$23/$B$9*B51)</f>
        <v>5.006812949236801</v>
      </c>
      <c r="F51" s="169">
        <f>E51*$B$20</f>
        <v>1.7313559178460858</v>
      </c>
      <c r="G51" s="169">
        <f>E51*$B$21</f>
        <v>1.894077338696282</v>
      </c>
      <c r="H51" s="181">
        <f t="shared" si="2"/>
        <v>0.19468576587632516</v>
      </c>
      <c r="I51" s="169">
        <f t="shared" si="3"/>
        <v>2.648079591496648</v>
      </c>
      <c r="J51" s="167">
        <f t="shared" si="4"/>
        <v>11.48</v>
      </c>
      <c r="K51" s="159"/>
      <c r="L51" s="220"/>
    </row>
    <row r="52" spans="1:12" ht="15">
      <c r="A52" s="195" t="s">
        <v>2535</v>
      </c>
      <c r="B52" s="158">
        <v>1.43</v>
      </c>
      <c r="C52" s="314"/>
      <c r="D52" s="158"/>
      <c r="E52" s="169">
        <f>(($B$8*$D$12*$B$10/$B$9*B52)*(1+$B$13+$B$14))*(1+$B$15+$D$17+$B$18)*(1+$B$19)+($B$8*$B$23/$B$9*B52)</f>
        <v>6.119438049067201</v>
      </c>
      <c r="F52" s="169">
        <f>E52*$B$20</f>
        <v>2.116101677367438</v>
      </c>
      <c r="G52" s="169">
        <f>E52*$B$21</f>
        <v>2.314983413962122</v>
      </c>
      <c r="H52" s="181">
        <f t="shared" si="2"/>
        <v>0.23794926940439737</v>
      </c>
      <c r="I52" s="169">
        <f t="shared" si="3"/>
        <v>3.236541722940347</v>
      </c>
      <c r="J52" s="167">
        <f t="shared" si="4"/>
        <v>14.03</v>
      </c>
      <c r="K52" s="159"/>
      <c r="L52" s="220"/>
    </row>
    <row r="53" spans="1:12" ht="15">
      <c r="A53" s="195" t="s">
        <v>2536</v>
      </c>
      <c r="B53" s="158">
        <v>0.92</v>
      </c>
      <c r="C53" s="314"/>
      <c r="D53" s="158"/>
      <c r="E53" s="169">
        <f>(($B$8*$D$12*$B$10/$B$9*B53)*(1+$B$13+$B$14))*(1+$B$15+$D$17+$B$18)*(1+$B$19)+($B$8*$B$23/$B$9*B53)</f>
        <v>3.936981122476801</v>
      </c>
      <c r="F53" s="169">
        <f>E53*$B$20</f>
        <v>1.3614080721524777</v>
      </c>
      <c r="G53" s="169">
        <f>E53*$B$21</f>
        <v>1.489359958632974</v>
      </c>
      <c r="H53" s="181">
        <f t="shared" si="2"/>
        <v>0.15308624325317877</v>
      </c>
      <c r="I53" s="169">
        <f t="shared" si="3"/>
        <v>2.082250618954629</v>
      </c>
      <c r="J53" s="167">
        <f t="shared" si="4"/>
        <v>9.02</v>
      </c>
      <c r="K53" s="159"/>
      <c r="L53" s="220"/>
    </row>
    <row r="54" spans="1:12" ht="15">
      <c r="A54" s="195" t="s">
        <v>2537</v>
      </c>
      <c r="B54" s="158">
        <v>1.07</v>
      </c>
      <c r="C54" s="312"/>
      <c r="D54" s="158"/>
      <c r="E54" s="169">
        <f>(($B$8*$D$12*$B$10/$B$9*B54)*(1+$B$13+$B$14))*(1+$B$15+$D$17+$B$18)*(1+$B$19)+($B$8*$B$23/$B$9*B54)</f>
        <v>4.578880218532801</v>
      </c>
      <c r="F54" s="169">
        <f>E54*$B$20</f>
        <v>1.5833767795686424</v>
      </c>
      <c r="G54" s="169">
        <f>E54*$B$21</f>
        <v>1.7321903866709585</v>
      </c>
      <c r="H54" s="181">
        <f t="shared" si="2"/>
        <v>0.17804595682706656</v>
      </c>
      <c r="I54" s="169">
        <f t="shared" si="3"/>
        <v>2.4217480024798403</v>
      </c>
      <c r="J54" s="167">
        <f t="shared" si="4"/>
        <v>10.49</v>
      </c>
      <c r="K54" s="159"/>
      <c r="L54" s="220"/>
    </row>
    <row r="55" spans="1:12" ht="28.5">
      <c r="A55" s="200" t="s">
        <v>2538</v>
      </c>
      <c r="B55" s="158"/>
      <c r="C55" s="56"/>
      <c r="D55" s="158"/>
      <c r="E55" s="180"/>
      <c r="F55" s="181"/>
      <c r="G55" s="181"/>
      <c r="H55" s="181"/>
      <c r="I55" s="169"/>
      <c r="J55" s="167"/>
      <c r="K55" s="159"/>
      <c r="L55" s="220"/>
    </row>
    <row r="56" spans="1:12" ht="15">
      <c r="A56" s="195" t="s">
        <v>2483</v>
      </c>
      <c r="B56" s="158">
        <v>1.06</v>
      </c>
      <c r="C56" s="311" t="s">
        <v>2487</v>
      </c>
      <c r="D56" s="158"/>
      <c r="E56" s="169">
        <f>(($B$8*$D$12*$B$10/$B$9*B56)*(1+$B$13+$B$14))*(1+$B$15+$D$17+$B$18)*(1+$B$19)+($B$8*$B$23/$B$9*B56)</f>
        <v>4.536086945462401</v>
      </c>
      <c r="F56" s="169">
        <f>E56*$B$20</f>
        <v>1.568578865740898</v>
      </c>
      <c r="G56" s="169">
        <f>E56*$B$21</f>
        <v>1.7160016914684264</v>
      </c>
      <c r="H56" s="181">
        <f t="shared" si="2"/>
        <v>0.17638197592214072</v>
      </c>
      <c r="I56" s="169">
        <f t="shared" si="3"/>
        <v>2.3991148435781597</v>
      </c>
      <c r="J56" s="167">
        <f t="shared" si="4"/>
        <v>10.4</v>
      </c>
      <c r="K56" s="159"/>
      <c r="L56" s="220"/>
    </row>
    <row r="57" spans="1:12" ht="15">
      <c r="A57" s="195" t="s">
        <v>2484</v>
      </c>
      <c r="B57" s="158">
        <v>1.38</v>
      </c>
      <c r="C57" s="312"/>
      <c r="D57" s="158"/>
      <c r="E57" s="169">
        <f>(($B$8*$D$12*$B$10/$B$9*B57)*(1+$B$13+$B$14))*(1+$B$15+$D$17+$B$18)*(1+$B$19)+($B$8*$B$23/$B$9*B57)</f>
        <v>5.905471683715201</v>
      </c>
      <c r="F57" s="169">
        <f>E57*$B$20</f>
        <v>2.0421121082287166</v>
      </c>
      <c r="G57" s="169">
        <f>E57*$B$21</f>
        <v>2.234039937949461</v>
      </c>
      <c r="H57" s="181">
        <f t="shared" si="2"/>
        <v>0.22962936487976812</v>
      </c>
      <c r="I57" s="169">
        <f t="shared" si="3"/>
        <v>3.1233759284319444</v>
      </c>
      <c r="J57" s="167">
        <f t="shared" si="4"/>
        <v>13.53</v>
      </c>
      <c r="K57" s="159"/>
      <c r="L57" s="220"/>
    </row>
    <row r="58" spans="1:12" ht="15">
      <c r="A58" s="201" t="s">
        <v>2539</v>
      </c>
      <c r="B58" s="158"/>
      <c r="C58" s="56"/>
      <c r="D58" s="158"/>
      <c r="E58" s="180"/>
      <c r="F58" s="181"/>
      <c r="G58" s="181"/>
      <c r="H58" s="181">
        <f t="shared" si="2"/>
        <v>0</v>
      </c>
      <c r="I58" s="169">
        <f t="shared" si="3"/>
        <v>0</v>
      </c>
      <c r="J58" s="167">
        <f t="shared" si="4"/>
        <v>0</v>
      </c>
      <c r="K58" s="159"/>
      <c r="L58" s="220"/>
    </row>
    <row r="59" spans="1:12" ht="15">
      <c r="A59" s="195" t="s">
        <v>2540</v>
      </c>
      <c r="B59" s="158">
        <v>1.14</v>
      </c>
      <c r="C59" s="311" t="s">
        <v>2488</v>
      </c>
      <c r="D59" s="158"/>
      <c r="E59" s="169">
        <f>(($B$8*$D$12*$B$10/$B$9*B59)*(1+$B$13+$B$14))*(1+$B$15+$D$17+$B$18)*(1+$B$19)+($B$8*$B$23/$B$9*B59)</f>
        <v>4.878433130025601</v>
      </c>
      <c r="F59" s="169">
        <f>E59*$B$20</f>
        <v>1.6869621763628528</v>
      </c>
      <c r="G59" s="169">
        <f>E59*$B$21</f>
        <v>1.845511253088685</v>
      </c>
      <c r="H59" s="181">
        <f t="shared" si="2"/>
        <v>0.18969382316154756</v>
      </c>
      <c r="I59" s="169">
        <f t="shared" si="3"/>
        <v>2.580180114791606</v>
      </c>
      <c r="J59" s="167">
        <f t="shared" si="4"/>
        <v>11.18</v>
      </c>
      <c r="K59" s="159"/>
      <c r="L59" s="220"/>
    </row>
    <row r="60" spans="1:12" ht="15">
      <c r="A60" s="195" t="s">
        <v>2535</v>
      </c>
      <c r="B60" s="158">
        <v>0.92</v>
      </c>
      <c r="C60" s="314"/>
      <c r="D60" s="158"/>
      <c r="E60" s="169">
        <f>(($B$8*$D$12*$B$10/$B$9*B60)*(1+$B$13+$B$14))*(1+$B$15+$D$17+$B$18)*(1+$B$19)+($B$8*$B$23/$B$9*B60)</f>
        <v>3.936981122476801</v>
      </c>
      <c r="F60" s="169">
        <f>E60*$B$20</f>
        <v>1.3614080721524777</v>
      </c>
      <c r="G60" s="169">
        <f>E60*$B$21</f>
        <v>1.489359958632974</v>
      </c>
      <c r="H60" s="181">
        <f t="shared" si="2"/>
        <v>0.15308624325317877</v>
      </c>
      <c r="I60" s="169">
        <f t="shared" si="3"/>
        <v>2.082250618954629</v>
      </c>
      <c r="J60" s="167">
        <f t="shared" si="4"/>
        <v>9.02</v>
      </c>
      <c r="K60" s="159"/>
      <c r="L60" s="220"/>
    </row>
    <row r="61" spans="1:12" ht="15">
      <c r="A61" s="195" t="s">
        <v>2536</v>
      </c>
      <c r="B61" s="158">
        <v>0.75</v>
      </c>
      <c r="C61" s="314"/>
      <c r="D61" s="158"/>
      <c r="E61" s="169">
        <f>(($B$8*$D$12*$B$10/$B$9*B61)*(1+$B$13+$B$14))*(1+$B$15+$D$17+$B$18)*(1+$B$19)+($B$8*$B$23/$B$9*B61)</f>
        <v>3.2094954802800006</v>
      </c>
      <c r="F61" s="169">
        <f>E61*$B$20</f>
        <v>1.1098435370808242</v>
      </c>
      <c r="G61" s="169">
        <f>E61*$B$21</f>
        <v>1.2141521401899242</v>
      </c>
      <c r="H61" s="181">
        <f t="shared" si="2"/>
        <v>0.12479856786943919</v>
      </c>
      <c r="I61" s="169">
        <f t="shared" si="3"/>
        <v>1.6974869176260563</v>
      </c>
      <c r="J61" s="167">
        <f t="shared" si="4"/>
        <v>7.36</v>
      </c>
      <c r="K61" s="159"/>
      <c r="L61" s="220"/>
    </row>
    <row r="62" spans="1:12" ht="15">
      <c r="A62" s="195" t="s">
        <v>2537</v>
      </c>
      <c r="B62" s="158">
        <v>0.67</v>
      </c>
      <c r="C62" s="312"/>
      <c r="D62" s="158"/>
      <c r="E62" s="169">
        <f>(($B$8*$D$12*$B$10/$B$9*B62)*(1+$B$13+$B$14))*(1+$B$15+$D$17+$B$18)*(1+$B$19)+($B$8*$B$23/$B$9*B62)</f>
        <v>2.8671492957168008</v>
      </c>
      <c r="F62" s="169">
        <f>E62*$B$20</f>
        <v>0.9914602264588697</v>
      </c>
      <c r="G62" s="169">
        <f>E62*$B$21</f>
        <v>1.0846425785696658</v>
      </c>
      <c r="H62" s="181">
        <f t="shared" si="2"/>
        <v>0.11148672063003236</v>
      </c>
      <c r="I62" s="169">
        <f t="shared" si="3"/>
        <v>1.5164216464126103</v>
      </c>
      <c r="J62" s="167">
        <f t="shared" si="4"/>
        <v>6.57</v>
      </c>
      <c r="K62" s="159"/>
      <c r="L62" s="220"/>
    </row>
    <row r="63" spans="1:12" ht="15">
      <c r="A63" s="201" t="s">
        <v>2541</v>
      </c>
      <c r="B63" s="158"/>
      <c r="C63" s="56"/>
      <c r="D63" s="158"/>
      <c r="E63" s="180"/>
      <c r="F63" s="181"/>
      <c r="G63" s="181"/>
      <c r="H63" s="181">
        <f t="shared" si="2"/>
        <v>0</v>
      </c>
      <c r="I63" s="169">
        <f t="shared" si="3"/>
        <v>0</v>
      </c>
      <c r="J63" s="167">
        <f t="shared" si="4"/>
        <v>0</v>
      </c>
      <c r="K63" s="159"/>
      <c r="L63" s="220"/>
    </row>
    <row r="64" spans="1:12" ht="15">
      <c r="A64" s="202" t="s">
        <v>2489</v>
      </c>
      <c r="B64" s="158">
        <v>1.38</v>
      </c>
      <c r="C64" s="315" t="s">
        <v>2491</v>
      </c>
      <c r="D64" s="158"/>
      <c r="E64" s="169">
        <f>(($B$8*$D$12*$B$10/$B$9*B64)*(1+$B$13+$B$14))*(1+$B$15+$D$17+$B$18)*(1+$B$19)+($B$8*$B$23/$B$9*B64)</f>
        <v>5.905471683715201</v>
      </c>
      <c r="F64" s="169">
        <f>E64*$B$20</f>
        <v>2.0421121082287166</v>
      </c>
      <c r="G64" s="169">
        <f>E64*$B$21</f>
        <v>2.234039937949461</v>
      </c>
      <c r="H64" s="181">
        <f t="shared" si="2"/>
        <v>0.22962936487976812</v>
      </c>
      <c r="I64" s="169">
        <f t="shared" si="3"/>
        <v>3.1233759284319444</v>
      </c>
      <c r="J64" s="167">
        <f t="shared" si="4"/>
        <v>13.53</v>
      </c>
      <c r="K64" s="159"/>
      <c r="L64" s="220"/>
    </row>
    <row r="65" spans="1:12" ht="18" customHeight="1">
      <c r="A65" s="195" t="s">
        <v>2490</v>
      </c>
      <c r="B65" s="158">
        <v>0.65</v>
      </c>
      <c r="C65" s="312"/>
      <c r="D65" s="158"/>
      <c r="E65" s="169">
        <f>(($B$8*$D$12*$B$10/$B$9*B65)*(1+$B$13+$B$14))*(1+$B$15+$D$17+$B$18)*(1+$B$19)+($B$8*$B$23/$B$9*B65)</f>
        <v>2.781562749576001</v>
      </c>
      <c r="F65" s="169">
        <f>E65*$B$20</f>
        <v>0.9618643988033811</v>
      </c>
      <c r="G65" s="169">
        <f>E65*$B$21</f>
        <v>1.0522651881646012</v>
      </c>
      <c r="H65" s="181">
        <f t="shared" si="2"/>
        <v>0.10815875882018064</v>
      </c>
      <c r="I65" s="169">
        <f t="shared" si="3"/>
        <v>1.4711553286092491</v>
      </c>
      <c r="J65" s="167">
        <f t="shared" si="4"/>
        <v>6.38</v>
      </c>
      <c r="K65" s="159"/>
      <c r="L65" s="220"/>
    </row>
    <row r="66" spans="1:12" ht="15">
      <c r="A66" s="203" t="s">
        <v>2492</v>
      </c>
      <c r="B66" s="158"/>
      <c r="C66" s="311" t="s">
        <v>239</v>
      </c>
      <c r="D66" s="158"/>
      <c r="E66" s="180"/>
      <c r="F66" s="181"/>
      <c r="G66" s="181"/>
      <c r="H66" s="181"/>
      <c r="I66" s="169"/>
      <c r="J66" s="167"/>
      <c r="K66" s="159"/>
      <c r="L66" s="220"/>
    </row>
    <row r="67" spans="1:12" ht="15">
      <c r="A67" s="204" t="s">
        <v>2542</v>
      </c>
      <c r="B67" s="158">
        <v>2.176</v>
      </c>
      <c r="C67" s="314"/>
      <c r="D67" s="56"/>
      <c r="E67" s="180">
        <f>(($B$8*$C$12*$B$10/$B$9*B67)*(1+$B$13+$B$14))*(1+$B$15+$C$17+$B$18)*(1+$B$19)+($B$8*$B$23/$B$9*B67)</f>
        <v>7.8250736338432025</v>
      </c>
      <c r="F67" s="180">
        <f>E67*$B$20</f>
        <v>2.7059104625829793</v>
      </c>
      <c r="G67" s="180">
        <f>E67*$B$21</f>
        <v>2.960225355682884</v>
      </c>
      <c r="H67" s="181">
        <f t="shared" si="2"/>
        <v>0.30427149344087684</v>
      </c>
      <c r="I67" s="169">
        <f t="shared" si="3"/>
        <v>4.138644283664982</v>
      </c>
      <c r="J67" s="167">
        <f t="shared" si="4"/>
        <v>17.93</v>
      </c>
      <c r="K67" s="159"/>
      <c r="L67" s="220"/>
    </row>
    <row r="68" spans="1:12" ht="15">
      <c r="A68" s="195" t="s">
        <v>2543</v>
      </c>
      <c r="B68" s="158">
        <v>2.112</v>
      </c>
      <c r="C68" s="314"/>
      <c r="D68" s="56"/>
      <c r="E68" s="180">
        <f>(($B$8*$C$12*$B$10/$B$9*B68)*(1+$B$13+$B$14))*(1+$B$15+$C$17+$B$18)*(1+$B$19)+($B$8*$B$23/$B$9*B68)</f>
        <v>7.594924409318401</v>
      </c>
      <c r="F68" s="180">
        <f>E68*$B$20</f>
        <v>2.626324860742303</v>
      </c>
      <c r="G68" s="180">
        <f>E68*$B$21</f>
        <v>2.8731599040451514</v>
      </c>
      <c r="H68" s="181">
        <f t="shared" si="2"/>
        <v>0.2953223318690863</v>
      </c>
      <c r="I68" s="169">
        <f t="shared" si="3"/>
        <v>4.016919451792482</v>
      </c>
      <c r="J68" s="167">
        <f t="shared" si="4"/>
        <v>17.41</v>
      </c>
      <c r="K68" s="159"/>
      <c r="L68" s="220"/>
    </row>
    <row r="69" spans="1:12" ht="15">
      <c r="A69" s="203" t="s">
        <v>2493</v>
      </c>
      <c r="B69" s="158">
        <v>1.5</v>
      </c>
      <c r="C69" s="56" t="s">
        <v>2485</v>
      </c>
      <c r="D69" s="158"/>
      <c r="E69" s="180">
        <f>(($B$8*$C$12*$B$10/$B$9*B69)*(1+$B$13+$B$14))*(1+$B$15+$C$17+$B$18)*(1+$B$19)+($B$8*$B$23/$B$9*B69)</f>
        <v>5.394122449800001</v>
      </c>
      <c r="F69" s="180">
        <f>E69*$B$20</f>
        <v>1.8652875431408404</v>
      </c>
      <c r="G69" s="180">
        <f>E69*$B$21</f>
        <v>2.0405965227593406</v>
      </c>
      <c r="H69" s="181">
        <f t="shared" si="2"/>
        <v>0.2097459743388397</v>
      </c>
      <c r="I69" s="169">
        <f t="shared" si="3"/>
        <v>2.852925747011707</v>
      </c>
      <c r="J69" s="167">
        <f t="shared" si="4"/>
        <v>12.36</v>
      </c>
      <c r="K69" s="159"/>
      <c r="L69" s="220"/>
    </row>
    <row r="70" spans="1:12" ht="28.5">
      <c r="A70" s="203" t="s">
        <v>2544</v>
      </c>
      <c r="B70" s="158">
        <v>4.57</v>
      </c>
      <c r="C70" s="196" t="s">
        <v>2494</v>
      </c>
      <c r="D70" s="56"/>
      <c r="E70" s="180">
        <f>(($B$8*$C$12*$B$10/$B$9*B70)*(1+$B$13+$B$14))*(1+$B$15+$C$17+$B$18)*(1+$B$19)+($B$8*$B$23/$B$9*B70)</f>
        <v>16.434093063724003</v>
      </c>
      <c r="F70" s="180">
        <f>E70*$B$20</f>
        <v>5.68290938143576</v>
      </c>
      <c r="G70" s="180">
        <f>E70*$B$21</f>
        <v>6.217017406006791</v>
      </c>
      <c r="H70" s="181">
        <f t="shared" si="2"/>
        <v>0.639026068485665</v>
      </c>
      <c r="I70" s="169">
        <f t="shared" si="3"/>
        <v>8.691913775895665</v>
      </c>
      <c r="J70" s="167">
        <f t="shared" si="4"/>
        <v>37.66</v>
      </c>
      <c r="K70" s="159"/>
      <c r="L70" s="220"/>
    </row>
    <row r="71" spans="1:12" ht="15">
      <c r="A71" s="200" t="s">
        <v>2545</v>
      </c>
      <c r="B71" s="158"/>
      <c r="C71" s="56"/>
      <c r="D71" s="158"/>
      <c r="E71" s="180"/>
      <c r="F71" s="181"/>
      <c r="G71" s="181"/>
      <c r="H71" s="181"/>
      <c r="I71" s="169"/>
      <c r="J71" s="167"/>
      <c r="K71" s="159"/>
      <c r="L71" s="220"/>
    </row>
    <row r="72" spans="1:12" ht="15">
      <c r="A72" s="205" t="s">
        <v>2546</v>
      </c>
      <c r="B72" s="158">
        <v>2.72</v>
      </c>
      <c r="C72" s="311" t="s">
        <v>2494</v>
      </c>
      <c r="D72" s="173"/>
      <c r="E72" s="180">
        <f>(($B$8*$C$12*$B$10/$B$9*B72)*(1+$B$13+$B$14))*(1+$B$15+$C$17+$B$18)*(1+$B$19)+($B$8*$B$23/$B$9*B72)</f>
        <v>9.781342042304003</v>
      </c>
      <c r="F72" s="180">
        <f>E72*$B$20</f>
        <v>3.382388078228724</v>
      </c>
      <c r="G72" s="180">
        <f>E72*$B$21</f>
        <v>3.7002816946036043</v>
      </c>
      <c r="H72" s="181">
        <f t="shared" si="2"/>
        <v>0.38033936680109603</v>
      </c>
      <c r="I72" s="169">
        <f t="shared" si="3"/>
        <v>5.1733053545812275</v>
      </c>
      <c r="J72" s="167">
        <f t="shared" si="4"/>
        <v>22.42</v>
      </c>
      <c r="K72" s="159"/>
      <c r="L72" s="220"/>
    </row>
    <row r="73" spans="1:12" ht="15">
      <c r="A73" s="205" t="s">
        <v>2547</v>
      </c>
      <c r="B73" s="158">
        <v>1.98</v>
      </c>
      <c r="C73" s="312"/>
      <c r="D73" s="173"/>
      <c r="E73" s="180">
        <f>(($B$8*$C$12*$B$10/$B$9*B73)*(1+$B$13+$B$14))*(1+$B$15+$C$17+$B$18)*(1+$B$19)+($B$8*$B$23/$B$9*B73)</f>
        <v>7.120241633736002</v>
      </c>
      <c r="F73" s="180">
        <f>E73*$B$20</f>
        <v>2.4621795569459097</v>
      </c>
      <c r="G73" s="180">
        <f>E73*$B$21</f>
        <v>2.69358741004233</v>
      </c>
      <c r="H73" s="181">
        <f t="shared" si="2"/>
        <v>0.27686468612726844</v>
      </c>
      <c r="I73" s="169">
        <f t="shared" si="3"/>
        <v>3.7658619860554534</v>
      </c>
      <c r="J73" s="167">
        <f t="shared" si="4"/>
        <v>16.32</v>
      </c>
      <c r="K73" s="159"/>
      <c r="L73" s="220"/>
    </row>
    <row r="74" spans="1:12" ht="15">
      <c r="A74" s="203" t="s">
        <v>2495</v>
      </c>
      <c r="B74" s="158"/>
      <c r="C74" s="56"/>
      <c r="D74" s="158"/>
      <c r="E74" s="180"/>
      <c r="F74" s="181"/>
      <c r="G74" s="181"/>
      <c r="H74" s="181">
        <f t="shared" si="2"/>
        <v>0</v>
      </c>
      <c r="I74" s="169">
        <f t="shared" si="3"/>
        <v>0</v>
      </c>
      <c r="J74" s="167">
        <f t="shared" si="4"/>
        <v>0</v>
      </c>
      <c r="K74" s="159"/>
      <c r="L74" s="220"/>
    </row>
    <row r="75" spans="1:12" ht="15">
      <c r="A75" s="205" t="s">
        <v>2548</v>
      </c>
      <c r="B75" s="158">
        <v>0.85</v>
      </c>
      <c r="C75" s="311" t="s">
        <v>2496</v>
      </c>
      <c r="D75" s="176"/>
      <c r="E75" s="180">
        <f>(($B$8*$C$12*$B$10/$B$9*B75)*(1+$B$13+$B$14))*(1+$B$15+$C$17+$B$18)*(1+$B$19)+($B$8*$B$23/$B$9*B75)</f>
        <v>3.056669388220001</v>
      </c>
      <c r="F75" s="180">
        <f>E75*$B$20</f>
        <v>1.0569962744464763</v>
      </c>
      <c r="G75" s="180">
        <f>E75*$B$21</f>
        <v>1.1563380295636265</v>
      </c>
      <c r="H75" s="181">
        <f t="shared" si="2"/>
        <v>0.11885605212534253</v>
      </c>
      <c r="I75" s="169">
        <f t="shared" si="3"/>
        <v>1.6166579233066336</v>
      </c>
      <c r="J75" s="167">
        <f t="shared" si="4"/>
        <v>7.01</v>
      </c>
      <c r="K75" s="159"/>
      <c r="L75" s="220"/>
    </row>
    <row r="76" spans="1:12" ht="15">
      <c r="A76" s="205" t="s">
        <v>2549</v>
      </c>
      <c r="B76" s="158">
        <v>0.67</v>
      </c>
      <c r="C76" s="312"/>
      <c r="D76" s="176"/>
      <c r="E76" s="180">
        <f>(($B$8*$C$12*$B$10/$B$9*B76)*(1+$B$13+$B$14))*(1+$B$15+$C$17+$B$18)*(1+$B$19)+($B$8*$B$23/$B$9*B76)</f>
        <v>2.409374694244001</v>
      </c>
      <c r="F76" s="180">
        <f>E76*$B$20</f>
        <v>0.8331617692695755</v>
      </c>
      <c r="G76" s="180">
        <f>E76*$B$21</f>
        <v>0.9114664468325057</v>
      </c>
      <c r="H76" s="181">
        <f t="shared" si="2"/>
        <v>0.09368653520468176</v>
      </c>
      <c r="I76" s="169">
        <f t="shared" si="3"/>
        <v>1.274306833665229</v>
      </c>
      <c r="J76" s="167">
        <f t="shared" si="4"/>
        <v>5.52</v>
      </c>
      <c r="K76" s="159"/>
      <c r="L76" s="220"/>
    </row>
    <row r="77" spans="1:12" ht="15">
      <c r="A77" s="203" t="s">
        <v>2550</v>
      </c>
      <c r="B77" s="158"/>
      <c r="C77" s="56"/>
      <c r="D77" s="176"/>
      <c r="E77" s="180"/>
      <c r="F77" s="181"/>
      <c r="G77" s="181"/>
      <c r="H77" s="181">
        <f t="shared" si="2"/>
        <v>0</v>
      </c>
      <c r="I77" s="169">
        <f t="shared" si="3"/>
        <v>0</v>
      </c>
      <c r="J77" s="167">
        <f t="shared" si="4"/>
        <v>0</v>
      </c>
      <c r="K77" s="159"/>
      <c r="L77" s="220"/>
    </row>
    <row r="78" spans="1:12" ht="19.5" customHeight="1">
      <c r="A78" s="203" t="s">
        <v>2550</v>
      </c>
      <c r="B78" s="158">
        <v>32.117</v>
      </c>
      <c r="C78" s="148" t="s">
        <v>2588</v>
      </c>
      <c r="D78" s="176"/>
      <c r="E78" s="180">
        <f>(($B$8*$C$12*$B$10/$B$9*B78)*(1+$B$13+$B$14))*(1+$B$15+$C$17+$B$18)*(1+$B$19)+($B$8*$B$23/$B$9*B78)</f>
        <v>115.4953538134844</v>
      </c>
      <c r="F78" s="180">
        <f>E78*$B$20</f>
        <v>39.938293348702906</v>
      </c>
      <c r="G78" s="180">
        <f>E78*$B$21</f>
        <v>43.69189234764115</v>
      </c>
      <c r="H78" s="181">
        <f t="shared" si="2"/>
        <v>4.490940971893676</v>
      </c>
      <c r="I78" s="169">
        <f t="shared" si="3"/>
        <v>61.08494414451664</v>
      </c>
      <c r="J78" s="167">
        <f t="shared" si="4"/>
        <v>264.7</v>
      </c>
      <c r="K78" s="159"/>
      <c r="L78" s="220"/>
    </row>
    <row r="79" spans="1:12" ht="28.5">
      <c r="A79" s="203" t="s">
        <v>2497</v>
      </c>
      <c r="B79" s="158">
        <v>0.94</v>
      </c>
      <c r="C79" s="146" t="s">
        <v>2589</v>
      </c>
      <c r="D79" s="176"/>
      <c r="E79" s="180">
        <f>(($B$8*$C$12*$B$10/$B$9*B79)*(1+$B$13+$B$14))*(1+$B$15+$C$17+$B$18)*(1+$B$19)+($B$8*$B$23/$B$9*B79)</f>
        <v>3.380316735208001</v>
      </c>
      <c r="F79" s="180">
        <f>E79*$B$20</f>
        <v>1.1689135270349267</v>
      </c>
      <c r="G79" s="180">
        <f>E79*$B$21</f>
        <v>1.2787738209291868</v>
      </c>
      <c r="H79" s="181">
        <f t="shared" si="2"/>
        <v>0.1314408105856729</v>
      </c>
      <c r="I79" s="169">
        <f t="shared" si="3"/>
        <v>1.7878334681273362</v>
      </c>
      <c r="J79" s="167">
        <f t="shared" si="4"/>
        <v>7.75</v>
      </c>
      <c r="K79" s="159"/>
      <c r="L79" s="220"/>
    </row>
    <row r="80" spans="1:12" ht="15">
      <c r="A80" s="193" t="s">
        <v>2498</v>
      </c>
      <c r="B80" s="158"/>
      <c r="C80" s="158"/>
      <c r="D80" s="158"/>
      <c r="E80" s="180"/>
      <c r="F80" s="181"/>
      <c r="G80" s="181"/>
      <c r="H80" s="181">
        <f t="shared" si="2"/>
        <v>0</v>
      </c>
      <c r="I80" s="169">
        <f t="shared" si="3"/>
        <v>0</v>
      </c>
      <c r="J80" s="167">
        <f t="shared" si="4"/>
        <v>0</v>
      </c>
      <c r="K80" s="159"/>
      <c r="L80" s="220"/>
    </row>
    <row r="81" spans="1:12" ht="15">
      <c r="A81" s="206" t="s">
        <v>2551</v>
      </c>
      <c r="B81" s="158">
        <v>1.9</v>
      </c>
      <c r="C81" s="158" t="s">
        <v>2499</v>
      </c>
      <c r="D81" s="176"/>
      <c r="E81" s="169">
        <f>ROUND((($B$8*$D$12*$B$10/$B$9*B81)*(1+$B$13+$B$14))*(1+$B$15+$D$17+$B$18)*(1+$B$19)+($B$8*$B$23/$B$9*B81),2)</f>
        <v>8.13</v>
      </c>
      <c r="F81" s="181">
        <f>E81*$B$20</f>
        <v>2.811354</v>
      </c>
      <c r="G81" s="181">
        <f>E81*$B$21</f>
        <v>3.0755790000000003</v>
      </c>
      <c r="H81" s="181">
        <f t="shared" si="2"/>
        <v>0.31612830210000004</v>
      </c>
      <c r="I81" s="169">
        <f t="shared" si="3"/>
        <v>4.29991839063</v>
      </c>
      <c r="J81" s="167">
        <f t="shared" si="4"/>
        <v>18.63</v>
      </c>
      <c r="K81" s="159"/>
      <c r="L81" s="220"/>
    </row>
    <row r="82" spans="1:12" ht="43.5">
      <c r="A82" s="207" t="s">
        <v>2552</v>
      </c>
      <c r="B82" s="158"/>
      <c r="C82" s="308" t="s">
        <v>2500</v>
      </c>
      <c r="D82" s="158"/>
      <c r="E82" s="180"/>
      <c r="F82" s="181"/>
      <c r="G82" s="181"/>
      <c r="H82" s="181"/>
      <c r="I82" s="169"/>
      <c r="J82" s="167"/>
      <c r="K82" s="159"/>
      <c r="L82" s="220"/>
    </row>
    <row r="83" spans="1:12" ht="15">
      <c r="A83" s="147" t="s">
        <v>2553</v>
      </c>
      <c r="B83" s="208">
        <v>1.1</v>
      </c>
      <c r="C83" s="309"/>
      <c r="D83" s="158"/>
      <c r="E83" s="180">
        <f>(($B$8*$C$12*$B$10/$B$9*B83)*(1+$B$13+$B$14))*(1+$B$15+$C$17+$B$18)*(1+$B$19)+($B$8*$B$23/$B$9*B83)</f>
        <v>3.9556897965200015</v>
      </c>
      <c r="F83" s="181">
        <f>E83*$B$20</f>
        <v>1.3678775316366165</v>
      </c>
      <c r="G83" s="181">
        <f>E83*$B$21</f>
        <v>1.4964374500235167</v>
      </c>
      <c r="H83" s="181">
        <f t="shared" si="2"/>
        <v>0.15381371451514914</v>
      </c>
      <c r="I83" s="169">
        <f t="shared" si="3"/>
        <v>2.092145547808585</v>
      </c>
      <c r="J83" s="167">
        <f t="shared" si="4"/>
        <v>9.07</v>
      </c>
      <c r="K83" s="159"/>
      <c r="L83" s="220"/>
    </row>
    <row r="84" spans="1:12" ht="15">
      <c r="A84" s="147" t="s">
        <v>2554</v>
      </c>
      <c r="B84" s="208">
        <v>1.5</v>
      </c>
      <c r="C84" s="309"/>
      <c r="D84" s="158"/>
      <c r="E84" s="180">
        <f>(($B$8*$C$12*$B$10/$B$9*B84)*(1+$B$13+$B$14))*(1+$B$15+$C$17+$B$18)*(1+$B$19)+($B$8*$B$23/$B$9*B84)</f>
        <v>5.394122449800001</v>
      </c>
      <c r="F84" s="181">
        <f>E84*$B$20</f>
        <v>1.8652875431408404</v>
      </c>
      <c r="G84" s="181">
        <f>E84*$B$21</f>
        <v>2.0405965227593406</v>
      </c>
      <c r="H84" s="181">
        <f t="shared" si="2"/>
        <v>0.2097459743388397</v>
      </c>
      <c r="I84" s="169">
        <f t="shared" si="3"/>
        <v>2.852925747011707</v>
      </c>
      <c r="J84" s="167">
        <f t="shared" si="4"/>
        <v>12.36</v>
      </c>
      <c r="K84" s="159"/>
      <c r="L84" s="220"/>
    </row>
    <row r="85" spans="1:12" ht="15">
      <c r="A85" s="147" t="s">
        <v>2555</v>
      </c>
      <c r="B85" s="208">
        <v>2.2</v>
      </c>
      <c r="C85" s="310"/>
      <c r="D85" s="158"/>
      <c r="E85" s="180">
        <f>(($B$8*$C$12*$B$10/$B$9*B85)*(1+$B$13+$B$14))*(1+$B$15+$C$17+$B$18)*(1+$B$19)+($B$8*$B$23/$B$9*B85)</f>
        <v>7.911379593040003</v>
      </c>
      <c r="F85" s="181">
        <f>E85*$B$20</f>
        <v>2.735755063273233</v>
      </c>
      <c r="G85" s="181">
        <f>E85*$B$21</f>
        <v>2.9928749000470334</v>
      </c>
      <c r="H85" s="181">
        <f t="shared" si="2"/>
        <v>0.30762742903029827</v>
      </c>
      <c r="I85" s="169">
        <f t="shared" si="3"/>
        <v>4.18429109561717</v>
      </c>
      <c r="J85" s="167">
        <f t="shared" si="4"/>
        <v>18.13</v>
      </c>
      <c r="K85" s="159"/>
      <c r="L85" s="220"/>
    </row>
    <row r="86" spans="1:12" ht="15">
      <c r="A86" s="209" t="s">
        <v>2556</v>
      </c>
      <c r="B86" s="158"/>
      <c r="C86" s="308" t="s">
        <v>2500</v>
      </c>
      <c r="D86" s="210"/>
      <c r="E86" s="211"/>
      <c r="F86" s="212"/>
      <c r="G86" s="212"/>
      <c r="H86" s="181">
        <f t="shared" si="2"/>
        <v>0</v>
      </c>
      <c r="I86" s="169">
        <f t="shared" si="3"/>
        <v>0</v>
      </c>
      <c r="J86" s="167">
        <f t="shared" si="4"/>
        <v>0</v>
      </c>
      <c r="K86" s="159"/>
      <c r="L86" s="220"/>
    </row>
    <row r="87" spans="1:12" ht="31.5" customHeight="1">
      <c r="A87" s="174" t="s">
        <v>2557</v>
      </c>
      <c r="B87" s="158">
        <v>1.09</v>
      </c>
      <c r="C87" s="309"/>
      <c r="D87" s="158"/>
      <c r="E87" s="180">
        <f aca="true" t="shared" si="5" ref="E87:E92">(($B$8*$C$12*$B$10/$B$9*B87)*(1+$B$13+$B$14))*(1+$B$15+$C$17+$B$18)*(1+$B$19)+($B$8*$B$23/$B$9*B87)</f>
        <v>3.9197289801880015</v>
      </c>
      <c r="F87" s="181">
        <f aca="true" t="shared" si="6" ref="F87:F92">E87*$B$20</f>
        <v>1.355442281349011</v>
      </c>
      <c r="G87" s="181">
        <f aca="true" t="shared" si="7" ref="G87:G92">E87*$B$21</f>
        <v>1.4828334732051212</v>
      </c>
      <c r="H87" s="181">
        <f t="shared" si="2"/>
        <v>0.1524154080195569</v>
      </c>
      <c r="I87" s="169">
        <f t="shared" si="3"/>
        <v>2.073126042828507</v>
      </c>
      <c r="J87" s="167">
        <f t="shared" si="4"/>
        <v>8.98</v>
      </c>
      <c r="K87" s="159"/>
      <c r="L87" s="220"/>
    </row>
    <row r="88" spans="1:12" ht="15">
      <c r="A88" s="174" t="s">
        <v>2558</v>
      </c>
      <c r="B88" s="158">
        <v>1.19</v>
      </c>
      <c r="C88" s="309"/>
      <c r="D88" s="158"/>
      <c r="E88" s="180">
        <f t="shared" si="5"/>
        <v>4.279337143508</v>
      </c>
      <c r="F88" s="181">
        <f t="shared" si="6"/>
        <v>1.4797947842250665</v>
      </c>
      <c r="G88" s="181">
        <f t="shared" si="7"/>
        <v>1.6188732413890765</v>
      </c>
      <c r="H88" s="181">
        <f t="shared" si="2"/>
        <v>0.16639847297547947</v>
      </c>
      <c r="I88" s="169">
        <f t="shared" si="3"/>
        <v>2.2633210926292864</v>
      </c>
      <c r="J88" s="167">
        <f t="shared" si="4"/>
        <v>9.81</v>
      </c>
      <c r="K88" s="159"/>
      <c r="L88" s="220"/>
    </row>
    <row r="89" spans="1:12" ht="15">
      <c r="A89" s="174" t="s">
        <v>2559</v>
      </c>
      <c r="B89" s="158">
        <v>1.33</v>
      </c>
      <c r="C89" s="309"/>
      <c r="D89" s="158"/>
      <c r="E89" s="180">
        <f t="shared" si="5"/>
        <v>4.782788572156002</v>
      </c>
      <c r="F89" s="181">
        <f t="shared" si="6"/>
        <v>1.6538882882515453</v>
      </c>
      <c r="G89" s="181">
        <f t="shared" si="7"/>
        <v>1.8093289168466156</v>
      </c>
      <c r="H89" s="181">
        <f t="shared" si="2"/>
        <v>0.18597476391377124</v>
      </c>
      <c r="I89" s="169">
        <f t="shared" si="3"/>
        <v>2.52959416235038</v>
      </c>
      <c r="J89" s="167">
        <f t="shared" si="4"/>
        <v>10.96</v>
      </c>
      <c r="K89" s="159"/>
      <c r="L89" s="220"/>
    </row>
    <row r="90" spans="1:12" ht="30">
      <c r="A90" s="174" t="s">
        <v>2560</v>
      </c>
      <c r="B90" s="158">
        <v>0.78</v>
      </c>
      <c r="C90" s="309"/>
      <c r="D90" s="158"/>
      <c r="E90" s="180">
        <f t="shared" si="5"/>
        <v>2.804943673896001</v>
      </c>
      <c r="F90" s="181">
        <f t="shared" si="6"/>
        <v>0.9699495224332372</v>
      </c>
      <c r="G90" s="181">
        <f t="shared" si="7"/>
        <v>1.0611101918348573</v>
      </c>
      <c r="H90" s="181">
        <f t="shared" si="2"/>
        <v>0.10906790665619666</v>
      </c>
      <c r="I90" s="169">
        <f t="shared" si="3"/>
        <v>1.4835213884460876</v>
      </c>
      <c r="J90" s="167">
        <f t="shared" si="4"/>
        <v>6.43</v>
      </c>
      <c r="K90" s="159"/>
      <c r="L90" s="220"/>
    </row>
    <row r="91" spans="1:12" ht="15">
      <c r="A91" s="174" t="s">
        <v>2561</v>
      </c>
      <c r="B91" s="158">
        <v>0.92</v>
      </c>
      <c r="C91" s="309"/>
      <c r="D91" s="158"/>
      <c r="E91" s="180">
        <f t="shared" si="5"/>
        <v>3.3083951025440004</v>
      </c>
      <c r="F91" s="181">
        <f t="shared" si="6"/>
        <v>1.1440430264597152</v>
      </c>
      <c r="G91" s="181">
        <f t="shared" si="7"/>
        <v>1.2515658672923955</v>
      </c>
      <c r="H91" s="181">
        <f t="shared" si="2"/>
        <v>0.12864419759448834</v>
      </c>
      <c r="I91" s="169">
        <f t="shared" si="3"/>
        <v>1.7497944581671798</v>
      </c>
      <c r="J91" s="167">
        <f t="shared" si="4"/>
        <v>7.58</v>
      </c>
      <c r="K91" s="159"/>
      <c r="L91" s="220"/>
    </row>
    <row r="92" spans="1:12" ht="15">
      <c r="A92" s="174" t="s">
        <v>2562</v>
      </c>
      <c r="B92" s="158">
        <v>1.07</v>
      </c>
      <c r="C92" s="310"/>
      <c r="D92" s="158"/>
      <c r="E92" s="180">
        <f t="shared" si="5"/>
        <v>3.8478073475240007</v>
      </c>
      <c r="F92" s="181">
        <f t="shared" si="6"/>
        <v>1.3305717807737993</v>
      </c>
      <c r="G92" s="181">
        <f t="shared" si="7"/>
        <v>1.4556255195683296</v>
      </c>
      <c r="H92" s="181">
        <f t="shared" si="2"/>
        <v>0.14961879502837233</v>
      </c>
      <c r="I92" s="169">
        <f t="shared" si="3"/>
        <v>2.0350870328683506</v>
      </c>
      <c r="J92" s="167">
        <f t="shared" si="4"/>
        <v>8.82</v>
      </c>
      <c r="K92" s="159"/>
      <c r="L92" s="220"/>
    </row>
    <row r="93" spans="1:12" ht="15">
      <c r="A93" s="206" t="s">
        <v>2563</v>
      </c>
      <c r="B93" s="158"/>
      <c r="C93" s="158"/>
      <c r="D93" s="158"/>
      <c r="E93" s="180"/>
      <c r="F93" s="181"/>
      <c r="G93" s="181"/>
      <c r="H93" s="181"/>
      <c r="I93" s="169"/>
      <c r="J93" s="167"/>
      <c r="K93" s="159"/>
      <c r="L93" s="220"/>
    </row>
    <row r="94" spans="1:12" ht="15">
      <c r="A94" s="213" t="s">
        <v>2564</v>
      </c>
      <c r="B94" s="176"/>
      <c r="C94" s="176"/>
      <c r="D94" s="176"/>
      <c r="E94" s="169"/>
      <c r="F94" s="214"/>
      <c r="G94" s="214"/>
      <c r="H94" s="181"/>
      <c r="I94" s="169"/>
      <c r="J94" s="167"/>
      <c r="K94" s="159"/>
      <c r="L94" s="220"/>
    </row>
    <row r="95" spans="1:12" ht="15">
      <c r="A95" s="174" t="s">
        <v>2565</v>
      </c>
      <c r="B95" s="158">
        <v>0.61</v>
      </c>
      <c r="C95" s="308" t="s">
        <v>2500</v>
      </c>
      <c r="D95" s="158"/>
      <c r="E95" s="180">
        <f aca="true" t="shared" si="8" ref="E95:E102">(($B$8*$C$12*$B$10/$B$9*B95)*(1+$B$13+$B$14))*(1+$B$15+$C$17+$B$18)*(1+$B$19)+($B$8*$B$23/$B$9*B95)</f>
        <v>2.1936097962520007</v>
      </c>
      <c r="F95" s="181">
        <f aca="true" t="shared" si="9" ref="F95:F104">E95*$B$20</f>
        <v>0.7585502675439418</v>
      </c>
      <c r="G95" s="181">
        <f aca="true" t="shared" si="10" ref="G95:G103">E95*$B$21</f>
        <v>0.8298425859221319</v>
      </c>
      <c r="H95" s="181">
        <f t="shared" si="2"/>
        <v>0.08529669623112815</v>
      </c>
      <c r="I95" s="169">
        <f t="shared" si="3"/>
        <v>1.1601898037847607</v>
      </c>
      <c r="J95" s="167">
        <f t="shared" si="4"/>
        <v>5.03</v>
      </c>
      <c r="K95" s="159"/>
      <c r="L95" s="220"/>
    </row>
    <row r="96" spans="1:12" ht="15">
      <c r="A96" s="174" t="s">
        <v>2566</v>
      </c>
      <c r="B96" s="158">
        <v>0.67</v>
      </c>
      <c r="C96" s="309"/>
      <c r="D96" s="158"/>
      <c r="E96" s="180">
        <f t="shared" si="8"/>
        <v>2.409374694244001</v>
      </c>
      <c r="F96" s="181">
        <f t="shared" si="9"/>
        <v>0.8331617692695755</v>
      </c>
      <c r="G96" s="181">
        <f t="shared" si="10"/>
        <v>0.9114664468325057</v>
      </c>
      <c r="H96" s="181">
        <f aca="true" t="shared" si="11" ref="H96:H113">(F96+G96)*$B$23</f>
        <v>0.09368653520468176</v>
      </c>
      <c r="I96" s="169">
        <f aca="true" t="shared" si="12" ref="I96:I113">(E96+F96+G96+H96)*$B$22</f>
        <v>1.274306833665229</v>
      </c>
      <c r="J96" s="167">
        <f aca="true" t="shared" si="13" ref="J96:J113">ROUND((E96+F96+G96+I96+H96),2)</f>
        <v>5.52</v>
      </c>
      <c r="K96" s="159"/>
      <c r="L96" s="220"/>
    </row>
    <row r="97" spans="1:12" ht="15">
      <c r="A97" s="174" t="s">
        <v>2567</v>
      </c>
      <c r="B97" s="158">
        <v>0.75</v>
      </c>
      <c r="C97" s="310"/>
      <c r="D97" s="158"/>
      <c r="E97" s="180">
        <f t="shared" si="8"/>
        <v>2.6970612249000006</v>
      </c>
      <c r="F97" s="181">
        <f t="shared" si="9"/>
        <v>0.9326437715704202</v>
      </c>
      <c r="G97" s="181">
        <f t="shared" si="10"/>
        <v>1.0202982613796703</v>
      </c>
      <c r="H97" s="181">
        <f t="shared" si="11"/>
        <v>0.10487298716941985</v>
      </c>
      <c r="I97" s="169">
        <f t="shared" si="12"/>
        <v>1.4264628735058535</v>
      </c>
      <c r="J97" s="167">
        <f t="shared" si="13"/>
        <v>6.18</v>
      </c>
      <c r="K97" s="159"/>
      <c r="L97" s="220"/>
    </row>
    <row r="98" spans="1:12" ht="22.5" customHeight="1">
      <c r="A98" s="206" t="s">
        <v>2568</v>
      </c>
      <c r="B98" s="158">
        <v>2.2</v>
      </c>
      <c r="C98" s="158" t="s">
        <v>2501</v>
      </c>
      <c r="D98" s="158"/>
      <c r="E98" s="180">
        <f t="shared" si="8"/>
        <v>7.911379593040003</v>
      </c>
      <c r="F98" s="181">
        <f t="shared" si="9"/>
        <v>2.735755063273233</v>
      </c>
      <c r="G98" s="181">
        <f t="shared" si="10"/>
        <v>2.9928749000470334</v>
      </c>
      <c r="H98" s="181">
        <f t="shared" si="11"/>
        <v>0.30762742903029827</v>
      </c>
      <c r="I98" s="169">
        <f t="shared" si="12"/>
        <v>4.18429109561717</v>
      </c>
      <c r="J98" s="167">
        <f t="shared" si="13"/>
        <v>18.13</v>
      </c>
      <c r="K98" s="159"/>
      <c r="L98" s="220"/>
    </row>
    <row r="99" spans="1:12" ht="30.75" customHeight="1">
      <c r="A99" s="215" t="s">
        <v>2569</v>
      </c>
      <c r="B99" s="158">
        <v>29</v>
      </c>
      <c r="C99" s="158" t="s">
        <v>2501</v>
      </c>
      <c r="D99" s="158"/>
      <c r="E99" s="180">
        <f t="shared" si="8"/>
        <v>104.28636736280002</v>
      </c>
      <c r="F99" s="181">
        <f>E99*$B$20</f>
        <v>36.06222583405625</v>
      </c>
      <c r="G99" s="181">
        <f>E99*$B$21</f>
        <v>39.45153277334725</v>
      </c>
      <c r="H99" s="181">
        <f t="shared" si="11"/>
        <v>4.055088837217568</v>
      </c>
      <c r="I99" s="169">
        <f t="shared" si="12"/>
        <v>55.15656444222632</v>
      </c>
      <c r="J99" s="167">
        <f t="shared" si="13"/>
        <v>239.01</v>
      </c>
      <c r="K99" s="159"/>
      <c r="L99" s="220"/>
    </row>
    <row r="100" spans="1:12" ht="29.25">
      <c r="A100" s="206" t="s">
        <v>2570</v>
      </c>
      <c r="B100" s="158">
        <v>0.32</v>
      </c>
      <c r="C100" s="158" t="s">
        <v>2502</v>
      </c>
      <c r="D100" s="158"/>
      <c r="E100" s="180">
        <f t="shared" si="8"/>
        <v>1.1507461226240003</v>
      </c>
      <c r="F100" s="181">
        <f>E100*$B$20</f>
        <v>0.3979280092033793</v>
      </c>
      <c r="G100" s="181">
        <f>E100*$B$21</f>
        <v>0.43532725818865936</v>
      </c>
      <c r="H100" s="181">
        <f t="shared" si="11"/>
        <v>0.04474580785895247</v>
      </c>
      <c r="I100" s="169">
        <f t="shared" si="12"/>
        <v>0.6086241593624975</v>
      </c>
      <c r="J100" s="167">
        <f t="shared" si="13"/>
        <v>2.64</v>
      </c>
      <c r="K100" s="159"/>
      <c r="L100" s="220"/>
    </row>
    <row r="101" spans="1:12" ht="18">
      <c r="A101" s="206" t="s">
        <v>2571</v>
      </c>
      <c r="B101" s="158">
        <v>11.5</v>
      </c>
      <c r="C101" s="146" t="s">
        <v>2590</v>
      </c>
      <c r="D101" s="158"/>
      <c r="E101" s="180">
        <f t="shared" si="8"/>
        <v>41.354938781800016</v>
      </c>
      <c r="F101" s="181">
        <f>E101*$B$20</f>
        <v>14.300537830746444</v>
      </c>
      <c r="G101" s="181">
        <f>E101*$B$21</f>
        <v>15.644573341154947</v>
      </c>
      <c r="H101" s="181">
        <f t="shared" si="11"/>
        <v>1.6080524699311047</v>
      </c>
      <c r="I101" s="169">
        <f t="shared" si="12"/>
        <v>21.872430727089753</v>
      </c>
      <c r="J101" s="167">
        <f t="shared" si="13"/>
        <v>94.78</v>
      </c>
      <c r="K101" s="159"/>
      <c r="L101" s="220"/>
    </row>
    <row r="102" spans="1:12" ht="29.25" customHeight="1">
      <c r="A102" s="206" t="s">
        <v>2572</v>
      </c>
      <c r="B102" s="158">
        <v>9.6</v>
      </c>
      <c r="C102" s="148" t="s">
        <v>2590</v>
      </c>
      <c r="D102" s="158"/>
      <c r="E102" s="180">
        <f t="shared" si="8"/>
        <v>34.522383678720004</v>
      </c>
      <c r="F102" s="181">
        <f>E102*$B$20</f>
        <v>11.937840276101378</v>
      </c>
      <c r="G102" s="181">
        <f>E102*$B$21</f>
        <v>13.059817745659778</v>
      </c>
      <c r="H102" s="181">
        <f t="shared" si="11"/>
        <v>1.342374235768574</v>
      </c>
      <c r="I102" s="169">
        <f t="shared" si="12"/>
        <v>18.258724780874918</v>
      </c>
      <c r="J102" s="167">
        <f t="shared" si="13"/>
        <v>79.12</v>
      </c>
      <c r="K102" s="159"/>
      <c r="L102" s="220"/>
    </row>
    <row r="103" spans="1:12" ht="29.25">
      <c r="A103" s="206" t="s">
        <v>2573</v>
      </c>
      <c r="B103" s="158">
        <v>3.4</v>
      </c>
      <c r="C103" s="148" t="s">
        <v>2590</v>
      </c>
      <c r="D103" s="176"/>
      <c r="E103" s="169">
        <f>(($B$8*$D$12*$B$10/$B$9*B103)*(1+$B$13+$B$14))*(1+$B$15+$D$17+$B$18)*(1+$B$19)+($B$8*$B$23/$B$9*B103)</f>
        <v>14.549712843936005</v>
      </c>
      <c r="F103" s="169">
        <f t="shared" si="9"/>
        <v>5.03129070143307</v>
      </c>
      <c r="G103" s="169">
        <f t="shared" si="10"/>
        <v>5.504156368860991</v>
      </c>
      <c r="H103" s="181">
        <f t="shared" si="11"/>
        <v>0.565753507674791</v>
      </c>
      <c r="I103" s="169">
        <f t="shared" si="12"/>
        <v>7.6952740265714565</v>
      </c>
      <c r="J103" s="167">
        <f t="shared" si="13"/>
        <v>33.35</v>
      </c>
      <c r="K103" s="159"/>
      <c r="L103" s="220"/>
    </row>
    <row r="104" spans="1:12" ht="16.5" customHeight="1">
      <c r="A104" s="216" t="s">
        <v>2574</v>
      </c>
      <c r="B104" s="158">
        <v>0.76</v>
      </c>
      <c r="C104" s="158" t="s">
        <v>2503</v>
      </c>
      <c r="D104" s="158"/>
      <c r="E104" s="180">
        <f>(($B$8*$C$12*$B$10/$B$9*B104)*(1+$B$13+$B$14))*(1+$B$15+$C$17+$B$18)*(1+$B$19)+($B$8*$B$23/$B$9*B104)</f>
        <v>2.733022041232001</v>
      </c>
      <c r="F104" s="181">
        <f t="shared" si="9"/>
        <v>0.945079021858026</v>
      </c>
      <c r="G104" s="181">
        <f>E104*$B$21</f>
        <v>1.033902238198066</v>
      </c>
      <c r="H104" s="181">
        <f t="shared" si="11"/>
        <v>0.10627129366501213</v>
      </c>
      <c r="I104" s="169">
        <f t="shared" si="12"/>
        <v>1.4454823784859312</v>
      </c>
      <c r="J104" s="167">
        <f t="shared" si="13"/>
        <v>6.26</v>
      </c>
      <c r="K104" s="159"/>
      <c r="L104" s="220"/>
    </row>
    <row r="105" spans="1:12" ht="16.5" customHeight="1">
      <c r="A105" s="215" t="s">
        <v>2575</v>
      </c>
      <c r="B105" s="158">
        <v>0.81</v>
      </c>
      <c r="C105" s="158" t="s">
        <v>2500</v>
      </c>
      <c r="D105" s="158"/>
      <c r="E105" s="180">
        <f>(($B$8*$C$12*$B$10/$B$9*B105)*(1+$B$13+$B$14))*(1+$B$15+$C$17+$B$18)*(1+$B$19)+($B$8*$B$23/$B$9*B105)</f>
        <v>2.912826122892001</v>
      </c>
      <c r="F105" s="181">
        <f>E105*$B$20</f>
        <v>1.007255273296054</v>
      </c>
      <c r="G105" s="181">
        <f>E105*$B$21</f>
        <v>1.101922122290044</v>
      </c>
      <c r="H105" s="181">
        <f t="shared" si="11"/>
        <v>0.11326282614297345</v>
      </c>
      <c r="I105" s="169">
        <f t="shared" si="12"/>
        <v>1.5405799033863217</v>
      </c>
      <c r="J105" s="167">
        <f t="shared" si="13"/>
        <v>6.68</v>
      </c>
      <c r="K105" s="159"/>
      <c r="L105" s="220"/>
    </row>
    <row r="106" spans="1:12" ht="15">
      <c r="A106" s="193" t="s">
        <v>2504</v>
      </c>
      <c r="B106" s="158"/>
      <c r="C106" s="158"/>
      <c r="D106" s="158"/>
      <c r="E106" s="180"/>
      <c r="F106" s="181"/>
      <c r="G106" s="181"/>
      <c r="H106" s="181"/>
      <c r="I106" s="169"/>
      <c r="J106" s="167"/>
      <c r="K106" s="159"/>
      <c r="L106" s="220"/>
    </row>
    <row r="107" spans="1:12" ht="29.25">
      <c r="A107" s="213" t="s">
        <v>2576</v>
      </c>
      <c r="B107" s="158"/>
      <c r="C107" s="158"/>
      <c r="D107" s="158"/>
      <c r="E107" s="180"/>
      <c r="F107" s="181"/>
      <c r="G107" s="181"/>
      <c r="H107" s="181"/>
      <c r="I107" s="169"/>
      <c r="J107" s="167"/>
      <c r="K107" s="159"/>
      <c r="L107" s="220"/>
    </row>
    <row r="108" spans="1:12" ht="30">
      <c r="A108" s="174" t="s">
        <v>2577</v>
      </c>
      <c r="B108" s="158">
        <v>4.84</v>
      </c>
      <c r="C108" s="308" t="s">
        <v>2480</v>
      </c>
      <c r="D108" s="186"/>
      <c r="E108" s="169">
        <f aca="true" t="shared" si="14" ref="E108:E113">ROUND((($B$8*$D$12*$B$10/$B$9*B108)*(1+$B$13+$B$14))*(1+$B$15+$D$17+$B$18)*(1+$B$19)+($B$8*$B$23/$B$9*B108),2)</f>
        <v>20.71</v>
      </c>
      <c r="F108" s="181">
        <f aca="true" t="shared" si="15" ref="F108:F113">E108*$B$20</f>
        <v>7.161518</v>
      </c>
      <c r="G108" s="181">
        <f aca="true" t="shared" si="16" ref="G108:G113">E108*$B$21</f>
        <v>7.834593000000001</v>
      </c>
      <c r="H108" s="181">
        <f t="shared" si="11"/>
        <v>0.8052911607000001</v>
      </c>
      <c r="I108" s="169">
        <f t="shared" si="12"/>
        <v>10.95342064821</v>
      </c>
      <c r="J108" s="167">
        <f t="shared" si="13"/>
        <v>47.46</v>
      </c>
      <c r="K108" s="159"/>
      <c r="L108" s="220"/>
    </row>
    <row r="109" spans="1:12" ht="15">
      <c r="A109" s="174" t="s">
        <v>2578</v>
      </c>
      <c r="B109" s="158">
        <v>5.32</v>
      </c>
      <c r="C109" s="309"/>
      <c r="D109" s="186"/>
      <c r="E109" s="169">
        <f t="shared" si="14"/>
        <v>22.77</v>
      </c>
      <c r="F109" s="181">
        <f t="shared" si="15"/>
        <v>7.873866</v>
      </c>
      <c r="G109" s="181">
        <f t="shared" si="16"/>
        <v>8.613891</v>
      </c>
      <c r="H109" s="181">
        <f t="shared" si="11"/>
        <v>0.8853925509</v>
      </c>
      <c r="I109" s="169">
        <f t="shared" si="12"/>
        <v>12.04294486527</v>
      </c>
      <c r="J109" s="167">
        <f t="shared" si="13"/>
        <v>52.19</v>
      </c>
      <c r="K109" s="159"/>
      <c r="L109" s="220"/>
    </row>
    <row r="110" spans="1:12" ht="15">
      <c r="A110" s="174" t="s">
        <v>2579</v>
      </c>
      <c r="B110" s="158">
        <v>5.8</v>
      </c>
      <c r="C110" s="309"/>
      <c r="D110" s="186"/>
      <c r="E110" s="169">
        <f t="shared" si="14"/>
        <v>24.82</v>
      </c>
      <c r="F110" s="181">
        <f t="shared" si="15"/>
        <v>8.582756</v>
      </c>
      <c r="G110" s="181">
        <f t="shared" si="16"/>
        <v>9.389406000000001</v>
      </c>
      <c r="H110" s="181">
        <f t="shared" si="11"/>
        <v>0.9651050994</v>
      </c>
      <c r="I110" s="169">
        <f t="shared" si="12"/>
        <v>13.12718012982</v>
      </c>
      <c r="J110" s="167">
        <f t="shared" si="13"/>
        <v>56.88</v>
      </c>
      <c r="K110" s="159"/>
      <c r="L110" s="220"/>
    </row>
    <row r="111" spans="1:12" ht="15">
      <c r="A111" s="174" t="s">
        <v>2580</v>
      </c>
      <c r="B111" s="158">
        <v>6.28</v>
      </c>
      <c r="C111" s="309"/>
      <c r="D111" s="186"/>
      <c r="E111" s="169">
        <f t="shared" si="14"/>
        <v>26.87</v>
      </c>
      <c r="F111" s="181">
        <f t="shared" si="15"/>
        <v>9.291646</v>
      </c>
      <c r="G111" s="181">
        <f t="shared" si="16"/>
        <v>10.164921000000001</v>
      </c>
      <c r="H111" s="181">
        <f t="shared" si="11"/>
        <v>1.0448176479</v>
      </c>
      <c r="I111" s="169">
        <f t="shared" si="12"/>
        <v>14.21141539437</v>
      </c>
      <c r="J111" s="167">
        <f t="shared" si="13"/>
        <v>61.58</v>
      </c>
      <c r="K111" s="159"/>
      <c r="L111" s="220"/>
    </row>
    <row r="112" spans="1:12" ht="15">
      <c r="A112" s="174" t="s">
        <v>2581</v>
      </c>
      <c r="B112" s="158">
        <v>6.76</v>
      </c>
      <c r="C112" s="310"/>
      <c r="D112" s="186"/>
      <c r="E112" s="169">
        <f t="shared" si="14"/>
        <v>28.93</v>
      </c>
      <c r="F112" s="181">
        <f t="shared" si="15"/>
        <v>10.003994</v>
      </c>
      <c r="G112" s="181">
        <f t="shared" si="16"/>
        <v>10.944219</v>
      </c>
      <c r="H112" s="181">
        <f t="shared" si="11"/>
        <v>1.1249190381</v>
      </c>
      <c r="I112" s="169">
        <f t="shared" si="12"/>
        <v>15.300939611430001</v>
      </c>
      <c r="J112" s="167">
        <f t="shared" si="13"/>
        <v>66.3</v>
      </c>
      <c r="K112" s="159"/>
      <c r="L112" s="220"/>
    </row>
    <row r="113" spans="1:12" ht="42.75">
      <c r="A113" s="217" t="s">
        <v>2582</v>
      </c>
      <c r="B113" s="158">
        <v>12</v>
      </c>
      <c r="C113" s="158" t="s">
        <v>2480</v>
      </c>
      <c r="D113" s="176"/>
      <c r="E113" s="169">
        <f t="shared" si="14"/>
        <v>51.35</v>
      </c>
      <c r="F113" s="181">
        <f t="shared" si="15"/>
        <v>17.75683</v>
      </c>
      <c r="G113" s="181">
        <f t="shared" si="16"/>
        <v>19.425705</v>
      </c>
      <c r="H113" s="181">
        <f t="shared" si="11"/>
        <v>1.9967021295</v>
      </c>
      <c r="I113" s="169">
        <f t="shared" si="12"/>
        <v>27.158771138849996</v>
      </c>
      <c r="J113" s="167">
        <f t="shared" si="13"/>
        <v>117.69</v>
      </c>
      <c r="K113" s="159"/>
      <c r="L113" s="220"/>
    </row>
    <row r="114" spans="1:12" ht="15">
      <c r="A114" s="218" t="s">
        <v>2591</v>
      </c>
      <c r="B114" s="157"/>
      <c r="C114" s="219" t="s">
        <v>2583</v>
      </c>
      <c r="D114" s="157"/>
      <c r="E114" s="157"/>
      <c r="F114" s="157"/>
      <c r="G114" s="157"/>
      <c r="H114" s="157"/>
      <c r="I114" s="157"/>
      <c r="J114" s="299">
        <v>25</v>
      </c>
      <c r="K114" s="159"/>
      <c r="L114" s="220"/>
    </row>
    <row r="115" spans="1:12" ht="15">
      <c r="A115" s="218" t="s">
        <v>2584</v>
      </c>
      <c r="B115" s="157"/>
      <c r="C115" s="219" t="s">
        <v>2585</v>
      </c>
      <c r="D115" s="157"/>
      <c r="E115" s="157"/>
      <c r="F115" s="157"/>
      <c r="G115" s="157"/>
      <c r="H115" s="157"/>
      <c r="I115" s="157"/>
      <c r="J115" s="299">
        <v>90</v>
      </c>
      <c r="K115" s="159"/>
      <c r="L115" s="220"/>
    </row>
    <row r="116" spans="11:12" ht="15">
      <c r="K116" s="159"/>
      <c r="L116" s="159"/>
    </row>
    <row r="117" spans="11:12" ht="15">
      <c r="K117" s="159"/>
      <c r="L117" s="159"/>
    </row>
    <row r="118" spans="1:12" ht="15">
      <c r="A118" s="221" t="s">
        <v>2592</v>
      </c>
      <c r="C118" s="313" t="s">
        <v>2599</v>
      </c>
      <c r="D118" s="313"/>
      <c r="E118" s="313"/>
      <c r="F118" s="313"/>
      <c r="G118" s="313"/>
      <c r="H118" s="313"/>
      <c r="I118" s="313"/>
      <c r="J118" s="313"/>
      <c r="K118" s="159"/>
      <c r="L118" s="159"/>
    </row>
    <row r="119" spans="11:12" ht="15">
      <c r="K119" s="159"/>
      <c r="L119" s="159"/>
    </row>
    <row r="120" spans="11:12" ht="15">
      <c r="K120" s="159"/>
      <c r="L120" s="159"/>
    </row>
  </sheetData>
  <sheetProtection/>
  <mergeCells count="18">
    <mergeCell ref="C72:C73"/>
    <mergeCell ref="C75:C76"/>
    <mergeCell ref="C6:J6"/>
    <mergeCell ref="C27:C30"/>
    <mergeCell ref="C37:C40"/>
    <mergeCell ref="C44:C45"/>
    <mergeCell ref="C46:C48"/>
    <mergeCell ref="C51:C54"/>
    <mergeCell ref="B2:C2"/>
    <mergeCell ref="C82:C85"/>
    <mergeCell ref="C56:C57"/>
    <mergeCell ref="C118:J118"/>
    <mergeCell ref="C86:C92"/>
    <mergeCell ref="C95:C97"/>
    <mergeCell ref="C108:C112"/>
    <mergeCell ref="C59:C62"/>
    <mergeCell ref="C64:C65"/>
    <mergeCell ref="C66:C68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view="pageBreakPreview" zoomScale="92" zoomScaleSheetLayoutView="92" zoomScalePageLayoutView="0" workbookViewId="0" topLeftCell="A1">
      <selection activeCell="G36" sqref="G36"/>
    </sheetView>
  </sheetViews>
  <sheetFormatPr defaultColWidth="9.140625" defaultRowHeight="15"/>
  <cols>
    <col min="1" max="1" width="51.8515625" style="268" customWidth="1"/>
    <col min="2" max="2" width="8.7109375" style="268" customWidth="1"/>
    <col min="3" max="3" width="9.28125" style="268" bestFit="1" customWidth="1"/>
    <col min="4" max="4" width="8.421875" style="268" customWidth="1"/>
    <col min="5" max="5" width="6.421875" style="268" customWidth="1"/>
    <col min="6" max="6" width="8.28125" style="268" customWidth="1"/>
    <col min="7" max="7" width="8.8515625" style="268" customWidth="1"/>
    <col min="8" max="9" width="10.00390625" style="268" customWidth="1"/>
    <col min="10" max="10" width="8.140625" style="268" customWidth="1"/>
    <col min="11" max="11" width="11.00390625" style="268" customWidth="1"/>
    <col min="12" max="16384" width="9.140625" style="268" customWidth="1"/>
  </cols>
  <sheetData>
    <row r="1" spans="6:13" ht="15">
      <c r="F1" s="304" t="s">
        <v>2187</v>
      </c>
      <c r="G1" s="304"/>
      <c r="H1" s="304"/>
      <c r="I1" s="304"/>
      <c r="J1" s="304"/>
      <c r="K1" s="304"/>
      <c r="L1" s="304"/>
      <c r="M1" s="304"/>
    </row>
    <row r="2" spans="7:13" ht="15">
      <c r="G2" s="303" t="s">
        <v>2510</v>
      </c>
      <c r="H2" s="303"/>
      <c r="I2" s="303"/>
      <c r="J2" s="303"/>
      <c r="K2" s="303"/>
      <c r="L2" s="303"/>
      <c r="M2" s="303"/>
    </row>
    <row r="3" spans="7:13" ht="15">
      <c r="G3" s="303" t="s">
        <v>2509</v>
      </c>
      <c r="H3" s="303"/>
      <c r="I3" s="303"/>
      <c r="J3" s="303"/>
      <c r="K3" s="303"/>
      <c r="L3" s="303"/>
      <c r="M3" s="303"/>
    </row>
    <row r="4" spans="8:13" ht="15">
      <c r="H4" s="303" t="s">
        <v>2613</v>
      </c>
      <c r="I4" s="303"/>
      <c r="J4" s="303"/>
      <c r="K4" s="303"/>
      <c r="L4" s="303"/>
      <c r="M4" s="303"/>
    </row>
    <row r="5" ht="18.75">
      <c r="A5" s="21" t="s">
        <v>1403</v>
      </c>
    </row>
    <row r="6" spans="1:11" ht="15.75">
      <c r="A6" s="274" t="s">
        <v>4</v>
      </c>
      <c r="B6" s="274"/>
      <c r="C6" s="275">
        <v>127.96</v>
      </c>
      <c r="D6" s="274"/>
      <c r="E6" s="274"/>
      <c r="F6" s="274"/>
      <c r="G6" s="274"/>
      <c r="H6" s="274"/>
      <c r="I6" s="274"/>
      <c r="J6" s="274"/>
      <c r="K6" s="274"/>
    </row>
    <row r="7" spans="1:11" ht="15.75">
      <c r="A7" s="274" t="s">
        <v>1129</v>
      </c>
      <c r="B7" s="274"/>
      <c r="C7" s="275">
        <v>168</v>
      </c>
      <c r="D7" s="274"/>
      <c r="E7" s="274"/>
      <c r="F7" s="274"/>
      <c r="G7" s="274"/>
      <c r="H7" s="274"/>
      <c r="I7" s="274"/>
      <c r="J7" s="274"/>
      <c r="K7" s="274"/>
    </row>
    <row r="8" spans="1:11" ht="15.75">
      <c r="A8" s="274" t="s">
        <v>0</v>
      </c>
      <c r="B8" s="274"/>
      <c r="C8" s="275">
        <v>1</v>
      </c>
      <c r="D8" s="274"/>
      <c r="E8" s="274"/>
      <c r="F8" s="274"/>
      <c r="G8" s="274"/>
      <c r="H8" s="274"/>
      <c r="I8" s="274"/>
      <c r="J8" s="274"/>
      <c r="K8" s="274"/>
    </row>
    <row r="9" spans="1:11" ht="15.75">
      <c r="A9" s="276" t="s">
        <v>6</v>
      </c>
      <c r="B9" s="276"/>
      <c r="C9" s="276" t="s">
        <v>7</v>
      </c>
      <c r="D9" s="276" t="s">
        <v>8</v>
      </c>
      <c r="E9" s="276" t="s">
        <v>9</v>
      </c>
      <c r="F9" s="276" t="s">
        <v>10</v>
      </c>
      <c r="G9" s="276" t="s">
        <v>11</v>
      </c>
      <c r="H9" s="274"/>
      <c r="I9" s="274"/>
      <c r="J9" s="274"/>
      <c r="K9" s="274"/>
    </row>
    <row r="10" spans="1:11" ht="15.75">
      <c r="A10" s="276"/>
      <c r="B10" s="276"/>
      <c r="C10" s="276">
        <v>1.16</v>
      </c>
      <c r="D10" s="276">
        <v>1.35</v>
      </c>
      <c r="E10" s="276">
        <v>1.57</v>
      </c>
      <c r="F10" s="276">
        <v>1.73</v>
      </c>
      <c r="G10" s="276">
        <v>1.9</v>
      </c>
      <c r="H10" s="274"/>
      <c r="I10" s="274"/>
      <c r="J10" s="274"/>
      <c r="K10" s="274"/>
    </row>
    <row r="11" spans="1:11" ht="15.75">
      <c r="A11" s="274" t="s">
        <v>12</v>
      </c>
      <c r="B11" s="274"/>
      <c r="C11" s="275">
        <v>0.5</v>
      </c>
      <c r="D11" s="274"/>
      <c r="E11" s="274"/>
      <c r="F11" s="274"/>
      <c r="G11" s="274"/>
      <c r="H11" s="274"/>
      <c r="I11" s="274"/>
      <c r="J11" s="274"/>
      <c r="K11" s="274"/>
    </row>
    <row r="12" spans="1:11" ht="15.75">
      <c r="A12" s="274" t="s">
        <v>1</v>
      </c>
      <c r="B12" s="274"/>
      <c r="C12" s="275">
        <v>0.5</v>
      </c>
      <c r="D12" s="274"/>
      <c r="E12" s="274"/>
      <c r="F12" s="274"/>
      <c r="G12" s="274"/>
      <c r="H12" s="274"/>
      <c r="I12" s="274"/>
      <c r="J12" s="274"/>
      <c r="K12" s="274"/>
    </row>
    <row r="13" spans="1:11" ht="15.75">
      <c r="A13" s="274" t="s">
        <v>13</v>
      </c>
      <c r="B13" s="274"/>
      <c r="C13" s="275">
        <v>0.3</v>
      </c>
      <c r="D13" s="274"/>
      <c r="E13" s="274"/>
      <c r="F13" s="274"/>
      <c r="G13" s="274"/>
      <c r="H13" s="274"/>
      <c r="I13" s="274"/>
      <c r="J13" s="274"/>
      <c r="K13" s="274"/>
    </row>
    <row r="14" spans="1:11" ht="15.75">
      <c r="A14" s="276" t="s">
        <v>14</v>
      </c>
      <c r="B14" s="276"/>
      <c r="C14" s="276"/>
      <c r="D14" s="276" t="s">
        <v>8</v>
      </c>
      <c r="E14" s="276" t="s">
        <v>9</v>
      </c>
      <c r="F14" s="276" t="s">
        <v>10</v>
      </c>
      <c r="G14" s="276" t="s">
        <v>11</v>
      </c>
      <c r="H14" s="274"/>
      <c r="I14" s="274"/>
      <c r="J14" s="274"/>
      <c r="K14" s="274"/>
    </row>
    <row r="15" spans="1:11" ht="15.75">
      <c r="A15" s="276"/>
      <c r="B15" s="276"/>
      <c r="C15" s="276"/>
      <c r="D15" s="276">
        <v>0.18</v>
      </c>
      <c r="E15" s="276">
        <v>0.22</v>
      </c>
      <c r="F15" s="276">
        <v>0.26</v>
      </c>
      <c r="G15" s="276">
        <v>0.3</v>
      </c>
      <c r="H15" s="274"/>
      <c r="I15" s="274"/>
      <c r="J15" s="274"/>
      <c r="K15" s="274"/>
    </row>
    <row r="16" spans="1:11" ht="15.75">
      <c r="A16" s="274" t="s">
        <v>15</v>
      </c>
      <c r="B16" s="274"/>
      <c r="C16" s="275">
        <v>0.112</v>
      </c>
      <c r="D16" s="274"/>
      <c r="E16" s="274"/>
      <c r="F16" s="274"/>
      <c r="G16" s="274"/>
      <c r="H16" s="274"/>
      <c r="I16" s="274"/>
      <c r="J16" s="274"/>
      <c r="K16" s="274"/>
    </row>
    <row r="17" spans="1:11" ht="15.75">
      <c r="A17" s="274" t="s">
        <v>2</v>
      </c>
      <c r="B17" s="274"/>
      <c r="C17" s="275">
        <v>0.0859</v>
      </c>
      <c r="D17" s="274"/>
      <c r="E17" s="274"/>
      <c r="F17" s="274"/>
      <c r="G17" s="274"/>
      <c r="H17" s="274"/>
      <c r="I17" s="274"/>
      <c r="J17" s="274"/>
      <c r="K17" s="274"/>
    </row>
    <row r="18" spans="1:11" ht="15.75">
      <c r="A18" s="274" t="s">
        <v>2615</v>
      </c>
      <c r="B18" s="274"/>
      <c r="C18" s="275">
        <v>0.3458</v>
      </c>
      <c r="D18" s="274"/>
      <c r="E18" s="274"/>
      <c r="F18" s="274"/>
      <c r="G18" s="274"/>
      <c r="H18" s="274"/>
      <c r="I18" s="274"/>
      <c r="J18" s="274"/>
      <c r="K18" s="274"/>
    </row>
    <row r="19" spans="1:11" ht="15.75">
      <c r="A19" s="274" t="s">
        <v>17</v>
      </c>
      <c r="B19" s="274"/>
      <c r="C19" s="275">
        <v>0.3783</v>
      </c>
      <c r="D19" s="274"/>
      <c r="E19" s="274"/>
      <c r="F19" s="274"/>
      <c r="G19" s="274"/>
      <c r="H19" s="274"/>
      <c r="I19" s="274"/>
      <c r="J19" s="274"/>
      <c r="K19" s="274"/>
    </row>
    <row r="20" spans="1:11" ht="15.75">
      <c r="A20" s="277" t="s">
        <v>2593</v>
      </c>
      <c r="B20" s="274"/>
      <c r="C20" s="275">
        <v>0.0537</v>
      </c>
      <c r="D20" s="274"/>
      <c r="E20" s="274"/>
      <c r="F20" s="274"/>
      <c r="G20" s="274"/>
      <c r="H20" s="274"/>
      <c r="I20" s="274"/>
      <c r="J20" s="274"/>
      <c r="K20" s="274"/>
    </row>
    <row r="21" spans="1:11" ht="15.75">
      <c r="A21" s="274" t="s">
        <v>18</v>
      </c>
      <c r="B21" s="274"/>
      <c r="C21" s="275">
        <v>0.3</v>
      </c>
      <c r="D21" s="274"/>
      <c r="E21" s="274"/>
      <c r="F21" s="274"/>
      <c r="G21" s="274"/>
      <c r="H21" s="274"/>
      <c r="I21" s="274"/>
      <c r="J21" s="274"/>
      <c r="K21" s="274"/>
    </row>
    <row r="22" spans="1:11" ht="15.75">
      <c r="A22" s="274" t="s">
        <v>2186</v>
      </c>
      <c r="B22" s="274"/>
      <c r="C22" s="275">
        <v>0.1</v>
      </c>
      <c r="D22" s="274"/>
      <c r="E22" s="274"/>
      <c r="F22" s="274"/>
      <c r="G22" s="274"/>
      <c r="H22" s="274"/>
      <c r="I22" s="274"/>
      <c r="J22" s="274"/>
      <c r="K22" s="274"/>
    </row>
    <row r="23" spans="1:11" ht="15.75">
      <c r="A23" s="274"/>
      <c r="B23" s="274"/>
      <c r="C23" s="274"/>
      <c r="D23" s="26" t="s">
        <v>2417</v>
      </c>
      <c r="E23" s="274"/>
      <c r="F23" s="274"/>
      <c r="G23" s="274"/>
      <c r="H23" s="274"/>
      <c r="I23" s="274"/>
      <c r="J23" s="274"/>
      <c r="K23" s="274"/>
    </row>
    <row r="24" spans="1:11" ht="94.5">
      <c r="A24" s="36" t="s">
        <v>2115</v>
      </c>
      <c r="B24" s="278" t="s">
        <v>21</v>
      </c>
      <c r="C24" s="36" t="s">
        <v>22</v>
      </c>
      <c r="D24" s="278" t="s">
        <v>23</v>
      </c>
      <c r="E24" s="278" t="s">
        <v>24</v>
      </c>
      <c r="F24" s="36" t="s">
        <v>25</v>
      </c>
      <c r="G24" s="278" t="s">
        <v>26</v>
      </c>
      <c r="H24" s="278" t="s">
        <v>27</v>
      </c>
      <c r="I24" s="278" t="s">
        <v>2594</v>
      </c>
      <c r="J24" s="278" t="s">
        <v>28</v>
      </c>
      <c r="K24" s="36" t="s">
        <v>29</v>
      </c>
    </row>
    <row r="25" spans="1:11" ht="31.5" hidden="1">
      <c r="A25" s="270" t="s">
        <v>2190</v>
      </c>
      <c r="B25" s="270" t="s">
        <v>2189</v>
      </c>
      <c r="C25" s="270">
        <v>0.075</v>
      </c>
      <c r="D25" s="270" t="s">
        <v>32</v>
      </c>
      <c r="E25" s="270">
        <v>2</v>
      </c>
      <c r="F25" s="271">
        <f>(($C$6*$C$10*$C$8/$C$7*C25)*(1+$C$11+$C$12))*(1+$C$13+$C$15+$C$16)*(1+$C$17)+($C$6*$C$22/$C$7*C25)</f>
        <v>0.20891952972400002</v>
      </c>
      <c r="G25" s="271">
        <f>F25*$C$18</f>
        <v>0.07224437337855921</v>
      </c>
      <c r="H25" s="271">
        <f aca="true" t="shared" si="0" ref="H25:H31">F25*$C$19</f>
        <v>0.07903425809458921</v>
      </c>
      <c r="I25" s="271"/>
      <c r="J25" s="271">
        <f>(F25+G25+H25)*$C$21</f>
        <v>0.10805944835914452</v>
      </c>
      <c r="K25" s="270">
        <f>ROUND((F25+G25+H25+J25),2)</f>
        <v>0.47</v>
      </c>
    </row>
    <row r="26" spans="1:11" ht="47.25">
      <c r="A26" s="269" t="s">
        <v>2606</v>
      </c>
      <c r="B26" s="270" t="s">
        <v>2609</v>
      </c>
      <c r="C26" s="270"/>
      <c r="D26" s="321" t="s">
        <v>2503</v>
      </c>
      <c r="E26" s="270"/>
      <c r="F26" s="271"/>
      <c r="G26" s="271"/>
      <c r="H26" s="271"/>
      <c r="I26" s="271"/>
      <c r="J26" s="271"/>
      <c r="K26" s="270"/>
    </row>
    <row r="27" spans="1:11" ht="23.25" customHeight="1">
      <c r="A27" s="272" t="s">
        <v>2607</v>
      </c>
      <c r="B27" s="270"/>
      <c r="C27" s="273">
        <v>1.52</v>
      </c>
      <c r="D27" s="322"/>
      <c r="E27" s="270">
        <v>5</v>
      </c>
      <c r="F27" s="271">
        <f>((($C$6*$F$10*$C$8/$C$7*C27)*(1+$C$11+$C$12))*(1+$C$13+$F$15+$C$16))*(1+$C$17)+($C$6*$C$22/$C$7*C27)</f>
        <v>7.3887256905152</v>
      </c>
      <c r="G27" s="271">
        <f>F27*$C$18</f>
        <v>2.555021343780156</v>
      </c>
      <c r="H27" s="271">
        <f>F27*$C$19</f>
        <v>2.7951549287219004</v>
      </c>
      <c r="I27" s="271">
        <f>(F27+G27)*C$20</f>
        <v>0.5339792157416606</v>
      </c>
      <c r="J27" s="271">
        <f>(F27+G27+H27+I27)*$C$21</f>
        <v>3.981864353627675</v>
      </c>
      <c r="K27" s="273">
        <f>ROUND((F27+G27+H27+I27+J27),2)</f>
        <v>17.25</v>
      </c>
    </row>
    <row r="28" spans="1:11" ht="24.75" customHeight="1">
      <c r="A28" s="272" t="s">
        <v>2608</v>
      </c>
      <c r="B28" s="270"/>
      <c r="C28" s="273">
        <v>2.1</v>
      </c>
      <c r="D28" s="322"/>
      <c r="E28" s="270">
        <v>5</v>
      </c>
      <c r="F28" s="271">
        <f>((($C$6*$F$10*$C$8/$C$7*C28)*(1+$C$11+$C$12))*(1+$C$13+$F$15+$C$16))*(1+$C$17)+($C$6*$C$22/$C$7*C28)</f>
        <v>10.208107861896</v>
      </c>
      <c r="G28" s="271">
        <f>F28*$C$18</f>
        <v>3.5299636986436367</v>
      </c>
      <c r="H28" s="271">
        <f>F28*$C$19</f>
        <v>3.861727204155257</v>
      </c>
      <c r="I28" s="271">
        <f>(F28+G28)*C$20</f>
        <v>0.7377344428009786</v>
      </c>
      <c r="J28" s="271">
        <f>(F28+G28+H28+I28)*$C$21</f>
        <v>5.501259962248762</v>
      </c>
      <c r="K28" s="273">
        <f>ROUND((F28+G28+H28+I28+J28),2)</f>
        <v>23.84</v>
      </c>
    </row>
    <row r="29" spans="1:11" ht="39" customHeight="1">
      <c r="A29" s="272" t="s">
        <v>2610</v>
      </c>
      <c r="B29" s="270"/>
      <c r="C29" s="270"/>
      <c r="D29" s="322"/>
      <c r="E29" s="270"/>
      <c r="F29" s="271"/>
      <c r="G29" s="271"/>
      <c r="H29" s="271"/>
      <c r="I29" s="271"/>
      <c r="J29" s="271"/>
      <c r="K29" s="273"/>
    </row>
    <row r="30" spans="1:11" ht="22.5" customHeight="1">
      <c r="A30" s="272" t="s">
        <v>2611</v>
      </c>
      <c r="B30" s="270"/>
      <c r="C30" s="270">
        <v>1.94</v>
      </c>
      <c r="D30" s="322"/>
      <c r="E30" s="270">
        <v>5</v>
      </c>
      <c r="F30" s="271">
        <f>((($C$6*$F$10*$C$8/$C$7*C30)*(1+$C$11+$C$12))*(1+$C$13+$F$15+$C$16))*(1+$C$17)+($C$6*$C$22/$C$7*C30)</f>
        <v>9.4303472628944</v>
      </c>
      <c r="G30" s="271">
        <f>F30*$C$18</f>
        <v>3.2610140835088837</v>
      </c>
      <c r="H30" s="271">
        <f t="shared" si="0"/>
        <v>3.567500369552952</v>
      </c>
      <c r="I30" s="271">
        <f>(F30+G30)*C$20</f>
        <v>0.6815261043018563</v>
      </c>
      <c r="J30" s="271">
        <f>(F30+G30+H30+I30)*$C$21</f>
        <v>5.082116346077427</v>
      </c>
      <c r="K30" s="273">
        <f>ROUND((F30+G30+H30+I30+J30),2)</f>
        <v>22.02</v>
      </c>
    </row>
    <row r="31" spans="1:11" ht="23.25" customHeight="1">
      <c r="A31" s="272" t="s">
        <v>2612</v>
      </c>
      <c r="B31" s="270"/>
      <c r="C31" s="270">
        <v>2.58</v>
      </c>
      <c r="D31" s="323"/>
      <c r="E31" s="270">
        <v>5</v>
      </c>
      <c r="F31" s="271">
        <f>((($C$6*$F$10*$C$8/$C$7*C31)*(1+$C$11+$C$12))*(1+$C$13+$F$15+$C$16))*(1+$C$17)+($C$6*$C$22/$C$7*C31)</f>
        <v>12.541389658900801</v>
      </c>
      <c r="G31" s="271">
        <f>F31*$C$18</f>
        <v>4.336812544047897</v>
      </c>
      <c r="H31" s="271">
        <f t="shared" si="0"/>
        <v>4.744407707962173</v>
      </c>
      <c r="I31" s="271">
        <f>(F31+G31)*C$20</f>
        <v>0.9063594582983451</v>
      </c>
      <c r="J31" s="271">
        <f>(F31+G31+H31+I31)*$C$21</f>
        <v>6.758690810762765</v>
      </c>
      <c r="K31" s="273">
        <f>ROUND((F31+G31+H31+I31+J31),2)</f>
        <v>29.29</v>
      </c>
    </row>
    <row r="32" spans="1:11" ht="15.75">
      <c r="A32" s="270"/>
      <c r="B32" s="270"/>
      <c r="C32" s="270"/>
      <c r="D32" s="270"/>
      <c r="E32" s="270"/>
      <c r="F32" s="271"/>
      <c r="G32" s="271"/>
      <c r="H32" s="271"/>
      <c r="I32" s="271"/>
      <c r="J32" s="271"/>
      <c r="K32" s="273"/>
    </row>
    <row r="33" spans="1:11" ht="1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1"/>
    </row>
    <row r="34" spans="1:11" ht="1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ht="15">
      <c r="K35" s="85"/>
    </row>
  </sheetData>
  <sheetProtection/>
  <mergeCells count="5">
    <mergeCell ref="F1:M1"/>
    <mergeCell ref="G2:M2"/>
    <mergeCell ref="G3:M3"/>
    <mergeCell ref="H4:M4"/>
    <mergeCell ref="D26:D31"/>
  </mergeCells>
  <printOptions/>
  <pageMargins left="0.7480314960629921" right="0.5511811023622047" top="0.984251968503937" bottom="0.984251968503937" header="0.5118110236220472" footer="0.5118110236220472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view="pageBreakPreview" zoomScaleSheetLayoutView="100" zoomScalePageLayoutView="0" workbookViewId="0" topLeftCell="A1">
      <pane ySplit="24" topLeftCell="A52" activePane="bottomLeft" state="frozen"/>
      <selection pane="topLeft" activeCell="A1" sqref="A1"/>
      <selection pane="bottomLeft" activeCell="A27" sqref="A27"/>
    </sheetView>
  </sheetViews>
  <sheetFormatPr defaultColWidth="9.140625" defaultRowHeight="15"/>
  <cols>
    <col min="1" max="1" width="58.140625" style="0" customWidth="1"/>
    <col min="2" max="2" width="7.00390625" style="0" customWidth="1"/>
    <col min="3" max="3" width="8.28125" style="0" customWidth="1"/>
    <col min="4" max="4" width="8.140625" style="0" customWidth="1"/>
    <col min="5" max="5" width="6.00390625" style="0" customWidth="1"/>
    <col min="6" max="6" width="9.28125" style="0" customWidth="1"/>
    <col min="7" max="7" width="8.421875" style="0" customWidth="1"/>
    <col min="8" max="8" width="9.140625" style="0" customWidth="1"/>
    <col min="9" max="9" width="9.140625" style="234" customWidth="1"/>
    <col min="10" max="10" width="7.8515625" style="0" customWidth="1"/>
    <col min="11" max="11" width="15.421875" style="0" customWidth="1"/>
  </cols>
  <sheetData>
    <row r="1" spans="7:11" ht="15">
      <c r="G1" s="300" t="s">
        <v>2187</v>
      </c>
      <c r="H1" s="300"/>
      <c r="I1" s="300"/>
      <c r="J1" s="300"/>
      <c r="K1" s="300"/>
    </row>
    <row r="2" spans="7:11" ht="15">
      <c r="G2" s="301" t="s">
        <v>2475</v>
      </c>
      <c r="H2" s="301"/>
      <c r="I2" s="301"/>
      <c r="J2" s="301"/>
      <c r="K2" s="301"/>
    </row>
    <row r="3" spans="7:11" ht="15">
      <c r="G3" s="301" t="s">
        <v>2506</v>
      </c>
      <c r="H3" s="301"/>
      <c r="I3" s="301"/>
      <c r="J3" s="301"/>
      <c r="K3" s="301"/>
    </row>
    <row r="4" spans="7:11" ht="15">
      <c r="G4" s="300" t="s">
        <v>2613</v>
      </c>
      <c r="H4" s="300"/>
      <c r="I4" s="300"/>
      <c r="J4" s="300"/>
      <c r="K4" s="300"/>
    </row>
    <row r="5" ht="18.75">
      <c r="A5" s="21" t="s">
        <v>1403</v>
      </c>
    </row>
    <row r="6" spans="1:7" ht="10.5" customHeight="1">
      <c r="A6" s="22" t="s">
        <v>4</v>
      </c>
      <c r="B6" s="22"/>
      <c r="C6" s="224">
        <v>127.96</v>
      </c>
      <c r="D6" s="22"/>
      <c r="E6" s="22"/>
      <c r="F6" s="22"/>
      <c r="G6" s="22"/>
    </row>
    <row r="7" spans="1:7" ht="10.5" customHeight="1">
      <c r="A7" s="22" t="s">
        <v>5</v>
      </c>
      <c r="B7" s="22"/>
      <c r="C7" s="224">
        <v>168</v>
      </c>
      <c r="D7" s="22"/>
      <c r="E7" s="22"/>
      <c r="F7" s="22"/>
      <c r="G7" s="22"/>
    </row>
    <row r="8" spans="1:7" ht="10.5" customHeight="1">
      <c r="A8" s="23" t="s">
        <v>6</v>
      </c>
      <c r="B8" s="23"/>
      <c r="C8" s="287" t="s">
        <v>7</v>
      </c>
      <c r="D8" s="23" t="s">
        <v>8</v>
      </c>
      <c r="E8" s="23" t="s">
        <v>9</v>
      </c>
      <c r="F8" s="23" t="s">
        <v>10</v>
      </c>
      <c r="G8" s="23" t="s">
        <v>11</v>
      </c>
    </row>
    <row r="9" spans="1:7" ht="10.5" customHeight="1">
      <c r="A9" s="23"/>
      <c r="B9" s="23"/>
      <c r="C9" s="288">
        <v>1.16</v>
      </c>
      <c r="D9" s="23">
        <v>1.35</v>
      </c>
      <c r="E9" s="23">
        <v>1.57</v>
      </c>
      <c r="F9" s="23">
        <v>1.73</v>
      </c>
      <c r="G9" s="23">
        <v>1.9</v>
      </c>
    </row>
    <row r="10" spans="1:7" ht="10.5" customHeight="1">
      <c r="A10" s="22" t="s">
        <v>12</v>
      </c>
      <c r="B10" s="22"/>
      <c r="C10" s="224">
        <v>0.5</v>
      </c>
      <c r="D10" s="22"/>
      <c r="E10" s="22"/>
      <c r="F10" s="22"/>
      <c r="G10" s="22"/>
    </row>
    <row r="11" spans="1:7" ht="16.5" customHeight="1">
      <c r="A11" s="22" t="s">
        <v>1</v>
      </c>
      <c r="B11" s="22"/>
      <c r="C11" s="224">
        <v>0.5</v>
      </c>
      <c r="D11" s="22"/>
      <c r="E11" s="22"/>
      <c r="F11" s="22"/>
      <c r="G11" s="22"/>
    </row>
    <row r="12" spans="1:7" ht="10.5" customHeight="1">
      <c r="A12" s="22" t="s">
        <v>13</v>
      </c>
      <c r="B12" s="22"/>
      <c r="C12" s="224">
        <v>0.3</v>
      </c>
      <c r="D12" s="22"/>
      <c r="E12" s="22"/>
      <c r="F12" s="22"/>
      <c r="G12" s="22"/>
    </row>
    <row r="13" spans="1:7" ht="10.5" customHeight="1">
      <c r="A13" s="23" t="s">
        <v>14</v>
      </c>
      <c r="B13" s="23"/>
      <c r="C13" s="287"/>
      <c r="D13" s="23" t="s">
        <v>8</v>
      </c>
      <c r="E13" s="23" t="s">
        <v>9</v>
      </c>
      <c r="F13" s="23" t="s">
        <v>10</v>
      </c>
      <c r="G13" s="23" t="s">
        <v>11</v>
      </c>
    </row>
    <row r="14" spans="1:7" ht="10.5" customHeight="1">
      <c r="A14" s="23"/>
      <c r="B14" s="23"/>
      <c r="C14" s="287"/>
      <c r="D14" s="23">
        <v>0.18</v>
      </c>
      <c r="E14" s="23">
        <v>0.22</v>
      </c>
      <c r="F14" s="23">
        <v>0.26</v>
      </c>
      <c r="G14" s="23">
        <v>0.3</v>
      </c>
    </row>
    <row r="15" spans="1:7" ht="10.5" customHeight="1">
      <c r="A15" s="22" t="s">
        <v>15</v>
      </c>
      <c r="B15" s="22"/>
      <c r="C15" s="224">
        <v>0.112</v>
      </c>
      <c r="D15" s="22"/>
      <c r="E15" s="22"/>
      <c r="F15" s="22"/>
      <c r="G15" s="22"/>
    </row>
    <row r="16" spans="1:7" ht="10.5" customHeight="1">
      <c r="A16" s="22" t="s">
        <v>2</v>
      </c>
      <c r="B16" s="22"/>
      <c r="C16" s="224">
        <v>0.0859</v>
      </c>
      <c r="D16" s="22"/>
      <c r="E16" s="22"/>
      <c r="F16" s="22"/>
      <c r="G16" s="22"/>
    </row>
    <row r="17" spans="1:7" ht="10.5" customHeight="1">
      <c r="A17" s="22" t="s">
        <v>2615</v>
      </c>
      <c r="B17" s="22"/>
      <c r="C17" s="224">
        <v>0.3458</v>
      </c>
      <c r="D17" s="22"/>
      <c r="E17" s="22"/>
      <c r="F17" s="22"/>
      <c r="G17" s="22"/>
    </row>
    <row r="18" spans="1:7" ht="10.5" customHeight="1">
      <c r="A18" s="22" t="s">
        <v>17</v>
      </c>
      <c r="B18" s="22"/>
      <c r="C18" s="224">
        <v>0.3783</v>
      </c>
      <c r="D18" s="22"/>
      <c r="E18" s="22"/>
      <c r="F18" s="22"/>
      <c r="G18" s="22"/>
    </row>
    <row r="19" spans="1:7" ht="10.5" customHeight="1">
      <c r="A19" s="22" t="s">
        <v>18</v>
      </c>
      <c r="B19" s="22"/>
      <c r="C19" s="224">
        <v>0.3</v>
      </c>
      <c r="D19" s="22"/>
      <c r="E19" s="22"/>
      <c r="F19" s="22"/>
      <c r="G19" s="22"/>
    </row>
    <row r="20" spans="1:7" ht="10.5" customHeight="1">
      <c r="A20" s="22" t="s">
        <v>2185</v>
      </c>
      <c r="B20" s="22"/>
      <c r="C20" s="224">
        <v>0.1</v>
      </c>
      <c r="D20" s="22"/>
      <c r="E20" s="22"/>
      <c r="F20" s="22"/>
      <c r="G20" s="22"/>
    </row>
    <row r="21" spans="1:7" s="234" customFormat="1" ht="10.5" customHeight="1">
      <c r="A21" s="22" t="s">
        <v>2594</v>
      </c>
      <c r="B21" s="22"/>
      <c r="C21" s="224">
        <v>0.0537</v>
      </c>
      <c r="D21" s="22"/>
      <c r="E21" s="22"/>
      <c r="F21" s="22"/>
      <c r="G21" s="22"/>
    </row>
    <row r="22" spans="1:7" s="234" customFormat="1" ht="10.5" customHeight="1">
      <c r="A22" s="22" t="s">
        <v>0</v>
      </c>
      <c r="B22" s="22"/>
      <c r="C22" s="224">
        <v>1.2</v>
      </c>
      <c r="D22" s="22"/>
      <c r="E22" s="22"/>
      <c r="F22" s="22"/>
      <c r="G22" s="22"/>
    </row>
    <row r="23" ht="2.25" customHeight="1">
      <c r="D23" s="4" t="s">
        <v>114</v>
      </c>
    </row>
    <row r="24" spans="1:11" ht="42" customHeight="1">
      <c r="A24" s="36" t="s">
        <v>1313</v>
      </c>
      <c r="B24" s="32" t="s">
        <v>21</v>
      </c>
      <c r="C24" s="32" t="s">
        <v>22</v>
      </c>
      <c r="D24" s="32" t="s">
        <v>1130</v>
      </c>
      <c r="E24" s="32" t="s">
        <v>24</v>
      </c>
      <c r="F24" s="32" t="s">
        <v>25</v>
      </c>
      <c r="G24" s="32" t="s">
        <v>26</v>
      </c>
      <c r="H24" s="15" t="s">
        <v>27</v>
      </c>
      <c r="I24" s="15" t="s">
        <v>2597</v>
      </c>
      <c r="J24" s="32" t="s">
        <v>28</v>
      </c>
      <c r="K24" s="32" t="s">
        <v>1285</v>
      </c>
    </row>
    <row r="25" spans="1:11" ht="30" customHeight="1">
      <c r="A25" s="2" t="s">
        <v>115</v>
      </c>
      <c r="B25" s="2" t="s">
        <v>116</v>
      </c>
      <c r="C25" s="2">
        <v>2.89</v>
      </c>
      <c r="D25" s="153" t="s">
        <v>117</v>
      </c>
      <c r="E25" s="2">
        <v>4</v>
      </c>
      <c r="F25" s="33">
        <f>(($C$6*$E$9*$C$22/$C$7*C25)*(1+$C$10+$C$11))*(1+$C$12+$E$14+$C$15)*(1+$C$16)+($C$6*$C$20/$C$7*C25)</f>
        <v>14.91898236548139</v>
      </c>
      <c r="G25" s="33">
        <f aca="true" t="shared" si="0" ref="G25:G46">F25*$C$17</f>
        <v>5.158984101983465</v>
      </c>
      <c r="H25" s="33">
        <f aca="true" t="shared" si="1" ref="H25:H46">F25*$C$18</f>
        <v>5.643851028861611</v>
      </c>
      <c r="I25" s="33">
        <f>(F25+G25)*$C$21</f>
        <v>1.0781867993028627</v>
      </c>
      <c r="J25" s="33">
        <f>(F25+G25+H25+I25)*$C$19</f>
        <v>8.040001288688797</v>
      </c>
      <c r="K25" s="5">
        <f>ROUND((F25+G25+H25+J25+I25),2)</f>
        <v>34.84</v>
      </c>
    </row>
    <row r="26" spans="1:11" ht="18" customHeight="1">
      <c r="A26" s="2" t="s">
        <v>118</v>
      </c>
      <c r="B26" s="2" t="s">
        <v>119</v>
      </c>
      <c r="C26" s="2">
        <v>0.46</v>
      </c>
      <c r="D26" s="27" t="s">
        <v>117</v>
      </c>
      <c r="E26" s="2">
        <v>4</v>
      </c>
      <c r="F26" s="33">
        <f>(($C$6*$E$9*$C$22/$C$7*C26)*(1+$C$10+$C$11))*(1+$C$12+$E$14+$C$15)*(1+$C$16)+($C$6*$C$20/$C$7*C26)</f>
        <v>2.374647712152747</v>
      </c>
      <c r="G26" s="33">
        <f t="shared" si="0"/>
        <v>0.8211531788624199</v>
      </c>
      <c r="H26" s="33">
        <f t="shared" si="1"/>
        <v>0.8983292295073843</v>
      </c>
      <c r="I26" s="33">
        <f aca="true" t="shared" si="2" ref="I26:I89">(F26+G26)*$C$21</f>
        <v>0.17161450784751445</v>
      </c>
      <c r="J26" s="33">
        <f aca="true" t="shared" si="3" ref="J26:J89">(F26+G26+H26+I26)*$C$19</f>
        <v>1.2797233885110195</v>
      </c>
      <c r="K26" s="5">
        <f aca="true" t="shared" si="4" ref="K26:K89">ROUND((F26+G26+H26+J26+I26),2)</f>
        <v>5.55</v>
      </c>
    </row>
    <row r="27" spans="1:11" ht="28.5" customHeight="1">
      <c r="A27" s="2" t="s">
        <v>120</v>
      </c>
      <c r="B27" s="2" t="s">
        <v>121</v>
      </c>
      <c r="C27" s="2">
        <v>3.27</v>
      </c>
      <c r="D27" s="16" t="s">
        <v>183</v>
      </c>
      <c r="E27" s="2">
        <v>4</v>
      </c>
      <c r="F27" s="33">
        <f>(($C$6*$E$9*$C$22/$C$7*C27)*(1+$C$10+$C$11))*(1+$C$12+$E$14+$C$15)*(1+$C$16)+($C$6*$C$20/$C$7*C27)</f>
        <v>16.88064786682496</v>
      </c>
      <c r="G27" s="33">
        <f t="shared" si="0"/>
        <v>5.837328032348072</v>
      </c>
      <c r="H27" s="33">
        <f t="shared" si="1"/>
        <v>6.385949088019883</v>
      </c>
      <c r="I27" s="33">
        <f t="shared" si="2"/>
        <v>1.2199553057855919</v>
      </c>
      <c r="J27" s="33">
        <f t="shared" si="3"/>
        <v>9.097164087893553</v>
      </c>
      <c r="K27" s="5">
        <f t="shared" si="4"/>
        <v>39.42</v>
      </c>
    </row>
    <row r="28" spans="1:11" ht="28.5" customHeight="1">
      <c r="A28" s="2" t="s">
        <v>122</v>
      </c>
      <c r="B28" s="2" t="s">
        <v>123</v>
      </c>
      <c r="C28" s="2">
        <v>5.2</v>
      </c>
      <c r="D28" s="16" t="s">
        <v>183</v>
      </c>
      <c r="E28" s="2">
        <v>4</v>
      </c>
      <c r="F28" s="33">
        <f aca="true" t="shared" si="5" ref="F28:F35">(($C$6*$E$9*$C$22/$C$7*C28)*(1+$C$10+$C$11))*(1+$C$12+$E$14+$C$15)*(1+$C$16)+($C$6*$C$20/$C$7*C28)</f>
        <v>26.843843702596267</v>
      </c>
      <c r="G28" s="33">
        <f t="shared" si="0"/>
        <v>9.282601152357788</v>
      </c>
      <c r="H28" s="33">
        <f t="shared" si="1"/>
        <v>10.155026072692168</v>
      </c>
      <c r="I28" s="33">
        <f t="shared" si="2"/>
        <v>1.9399900887110328</v>
      </c>
      <c r="J28" s="33">
        <f t="shared" si="3"/>
        <v>14.466438304907177</v>
      </c>
      <c r="K28" s="5">
        <f t="shared" si="4"/>
        <v>62.69</v>
      </c>
    </row>
    <row r="29" spans="1:11" ht="27.75" customHeight="1">
      <c r="A29" s="2" t="s">
        <v>124</v>
      </c>
      <c r="B29" s="2" t="s">
        <v>125</v>
      </c>
      <c r="C29" s="2">
        <v>2.1</v>
      </c>
      <c r="D29" s="16" t="s">
        <v>183</v>
      </c>
      <c r="E29" s="2">
        <v>4</v>
      </c>
      <c r="F29" s="33">
        <f t="shared" si="5"/>
        <v>10.840783033740802</v>
      </c>
      <c r="G29" s="33">
        <f t="shared" si="0"/>
        <v>3.7487427730675695</v>
      </c>
      <c r="H29" s="33">
        <f t="shared" si="1"/>
        <v>4.101068221664145</v>
      </c>
      <c r="I29" s="33">
        <f t="shared" si="2"/>
        <v>0.7834575358256095</v>
      </c>
      <c r="J29" s="33">
        <f t="shared" si="3"/>
        <v>5.842215469289438</v>
      </c>
      <c r="K29" s="5">
        <f t="shared" si="4"/>
        <v>25.32</v>
      </c>
    </row>
    <row r="30" spans="1:11" ht="29.25" customHeight="1">
      <c r="A30" s="2" t="s">
        <v>126</v>
      </c>
      <c r="B30" s="2" t="s">
        <v>127</v>
      </c>
      <c r="C30" s="2">
        <v>0.64</v>
      </c>
      <c r="D30" s="16" t="s">
        <v>128</v>
      </c>
      <c r="E30" s="2">
        <v>4</v>
      </c>
      <c r="F30" s="33">
        <f t="shared" si="5"/>
        <v>3.3038576864733873</v>
      </c>
      <c r="G30" s="33">
        <f t="shared" si="0"/>
        <v>1.1424739879824972</v>
      </c>
      <c r="H30" s="33">
        <f t="shared" si="1"/>
        <v>1.2498493627928824</v>
      </c>
      <c r="I30" s="33">
        <f t="shared" si="2"/>
        <v>0.238768010918281</v>
      </c>
      <c r="J30" s="33">
        <f t="shared" si="3"/>
        <v>1.7804847144501144</v>
      </c>
      <c r="K30" s="5">
        <f t="shared" si="4"/>
        <v>7.72</v>
      </c>
    </row>
    <row r="31" spans="1:11" ht="25.5" customHeight="1">
      <c r="A31" s="2" t="s">
        <v>129</v>
      </c>
      <c r="B31" s="2" t="s">
        <v>130</v>
      </c>
      <c r="C31" s="2">
        <v>0.46</v>
      </c>
      <c r="D31" s="16" t="s">
        <v>128</v>
      </c>
      <c r="E31" s="2">
        <v>4</v>
      </c>
      <c r="F31" s="33">
        <f t="shared" si="5"/>
        <v>2.374647712152747</v>
      </c>
      <c r="G31" s="33">
        <f t="shared" si="0"/>
        <v>0.8211531788624199</v>
      </c>
      <c r="H31" s="33">
        <f t="shared" si="1"/>
        <v>0.8983292295073843</v>
      </c>
      <c r="I31" s="33">
        <f t="shared" si="2"/>
        <v>0.17161450784751445</v>
      </c>
      <c r="J31" s="33">
        <f t="shared" si="3"/>
        <v>1.2797233885110195</v>
      </c>
      <c r="K31" s="5">
        <f t="shared" si="4"/>
        <v>5.55</v>
      </c>
    </row>
    <row r="32" spans="1:11" ht="14.25" customHeight="1">
      <c r="A32" s="2" t="s">
        <v>131</v>
      </c>
      <c r="B32" s="2" t="s">
        <v>132</v>
      </c>
      <c r="C32" s="2">
        <v>2.32</v>
      </c>
      <c r="D32" s="2" t="s">
        <v>128</v>
      </c>
      <c r="E32" s="2">
        <v>4</v>
      </c>
      <c r="F32" s="33">
        <f t="shared" si="5"/>
        <v>11.976484113466027</v>
      </c>
      <c r="G32" s="33">
        <f t="shared" si="0"/>
        <v>4.141468206436552</v>
      </c>
      <c r="H32" s="33">
        <f t="shared" si="1"/>
        <v>4.530703940124198</v>
      </c>
      <c r="I32" s="33">
        <f t="shared" si="2"/>
        <v>0.8655340395787684</v>
      </c>
      <c r="J32" s="33">
        <f t="shared" si="3"/>
        <v>6.454257089881663</v>
      </c>
      <c r="K32" s="5">
        <f t="shared" si="4"/>
        <v>27.97</v>
      </c>
    </row>
    <row r="33" spans="1:11" ht="15.75" customHeight="1">
      <c r="A33" s="2" t="s">
        <v>133</v>
      </c>
      <c r="B33" s="2" t="s">
        <v>134</v>
      </c>
      <c r="C33" s="2">
        <v>2.16</v>
      </c>
      <c r="D33" s="2" t="s">
        <v>135</v>
      </c>
      <c r="E33" s="2">
        <v>4</v>
      </c>
      <c r="F33" s="33">
        <f t="shared" si="5"/>
        <v>11.150519691847682</v>
      </c>
      <c r="G33" s="33">
        <f t="shared" si="0"/>
        <v>3.8558497094409283</v>
      </c>
      <c r="H33" s="33">
        <f t="shared" si="1"/>
        <v>4.218241599425978</v>
      </c>
      <c r="I33" s="33">
        <f t="shared" si="2"/>
        <v>0.8058420368491983</v>
      </c>
      <c r="J33" s="33">
        <f t="shared" si="3"/>
        <v>6.009135911269136</v>
      </c>
      <c r="K33" s="5">
        <f t="shared" si="4"/>
        <v>26.04</v>
      </c>
    </row>
    <row r="34" spans="1:11" ht="15.75" customHeight="1">
      <c r="A34" s="2" t="s">
        <v>136</v>
      </c>
      <c r="B34" s="2" t="s">
        <v>137</v>
      </c>
      <c r="C34" s="2">
        <v>0.65</v>
      </c>
      <c r="D34" s="2" t="s">
        <v>78</v>
      </c>
      <c r="E34" s="2">
        <v>4</v>
      </c>
      <c r="F34" s="33">
        <f t="shared" si="5"/>
        <v>3.3554804628245334</v>
      </c>
      <c r="G34" s="33">
        <f t="shared" si="0"/>
        <v>1.1603251440447235</v>
      </c>
      <c r="H34" s="33">
        <f t="shared" si="1"/>
        <v>1.269378259086521</v>
      </c>
      <c r="I34" s="33">
        <f t="shared" si="2"/>
        <v>0.2424987610888791</v>
      </c>
      <c r="J34" s="33">
        <f t="shared" si="3"/>
        <v>1.8083047881133971</v>
      </c>
      <c r="K34" s="5">
        <f t="shared" si="4"/>
        <v>7.84</v>
      </c>
    </row>
    <row r="35" spans="1:11" ht="15" customHeight="1">
      <c r="A35" s="2" t="s">
        <v>138</v>
      </c>
      <c r="B35" s="2" t="s">
        <v>139</v>
      </c>
      <c r="C35" s="2">
        <v>0.86</v>
      </c>
      <c r="D35" s="16" t="s">
        <v>1284</v>
      </c>
      <c r="E35" s="2">
        <v>4</v>
      </c>
      <c r="F35" s="33">
        <f t="shared" si="5"/>
        <v>4.439558766198613</v>
      </c>
      <c r="G35" s="33">
        <f t="shared" si="0"/>
        <v>1.5351994213514804</v>
      </c>
      <c r="H35" s="33">
        <f t="shared" si="1"/>
        <v>1.6794850812529354</v>
      </c>
      <c r="I35" s="33">
        <f t="shared" si="2"/>
        <v>0.32084451467144</v>
      </c>
      <c r="J35" s="33">
        <f t="shared" si="3"/>
        <v>2.3925263350423407</v>
      </c>
      <c r="K35" s="5">
        <f t="shared" si="4"/>
        <v>10.37</v>
      </c>
    </row>
    <row r="36" spans="1:11" ht="30" customHeight="1">
      <c r="A36" s="2" t="s">
        <v>140</v>
      </c>
      <c r="B36" s="2" t="s">
        <v>141</v>
      </c>
      <c r="C36" s="2">
        <v>3.8</v>
      </c>
      <c r="D36" s="16" t="s">
        <v>142</v>
      </c>
      <c r="E36" s="2">
        <v>3</v>
      </c>
      <c r="F36" s="33">
        <f>(($C$6*$D$9*$C$22/$C$7*C36)*(1+$C$10+$C$11))*(1+$C$12+$D$14+$C$15)*(1+$C$16)+($C$6*$C$20/$C$7*C36)</f>
        <v>16.501054740725337</v>
      </c>
      <c r="G36" s="33">
        <f t="shared" si="0"/>
        <v>5.706064729342821</v>
      </c>
      <c r="H36" s="33">
        <f t="shared" si="1"/>
        <v>6.2423490084163955</v>
      </c>
      <c r="I36" s="33">
        <f t="shared" si="2"/>
        <v>1.19252231554266</v>
      </c>
      <c r="J36" s="33">
        <f t="shared" si="3"/>
        <v>8.892597238208165</v>
      </c>
      <c r="K36" s="5">
        <f t="shared" si="4"/>
        <v>38.53</v>
      </c>
    </row>
    <row r="37" spans="1:11" ht="33.75" customHeight="1">
      <c r="A37" s="2" t="s">
        <v>143</v>
      </c>
      <c r="B37" s="2" t="s">
        <v>144</v>
      </c>
      <c r="C37" s="2">
        <v>4.1</v>
      </c>
      <c r="D37" s="2" t="s">
        <v>142</v>
      </c>
      <c r="E37" s="2">
        <v>3</v>
      </c>
      <c r="F37" s="33">
        <f>(($C$6*$D$9*$C$22/$C$7*C37)*(1+$C$10+$C$11))*(1+$C$12+$D$14+$C$15)*(1+$C$16)+($C$6*$C$20/$C$7*C37)</f>
        <v>17.803769588677334</v>
      </c>
      <c r="G37" s="33">
        <f t="shared" si="0"/>
        <v>6.156543523764622</v>
      </c>
      <c r="H37" s="33">
        <f t="shared" si="1"/>
        <v>6.735166035396635</v>
      </c>
      <c r="I37" s="33">
        <f t="shared" si="2"/>
        <v>1.286668814138133</v>
      </c>
      <c r="J37" s="33">
        <f t="shared" si="3"/>
        <v>9.594644388593016</v>
      </c>
      <c r="K37" s="5">
        <f t="shared" si="4"/>
        <v>41.58</v>
      </c>
    </row>
    <row r="38" spans="1:11" ht="15" customHeight="1">
      <c r="A38" s="2" t="s">
        <v>145</v>
      </c>
      <c r="B38" s="2" t="s">
        <v>146</v>
      </c>
      <c r="C38" s="2">
        <v>0.23</v>
      </c>
      <c r="D38" s="2" t="s">
        <v>78</v>
      </c>
      <c r="E38" s="2">
        <v>2</v>
      </c>
      <c r="F38" s="33">
        <f>(($C$6*$C$9*$C$22/$C$7*C38)*(1+$C$10+$C$11))*(1+$C$12+$C$14+$C$15)*(1+$C$16)+($C$6*$C$20/$C$7*C38)</f>
        <v>0.7653202027176533</v>
      </c>
      <c r="G38" s="33">
        <f t="shared" si="0"/>
        <v>0.2646477260997645</v>
      </c>
      <c r="H38" s="33">
        <f t="shared" si="1"/>
        <v>0.28952063268808825</v>
      </c>
      <c r="I38" s="33">
        <f t="shared" si="2"/>
        <v>0.05530927777749533</v>
      </c>
      <c r="J38" s="33">
        <f t="shared" si="3"/>
        <v>0.4124393517849003</v>
      </c>
      <c r="K38" s="5">
        <f t="shared" si="4"/>
        <v>1.79</v>
      </c>
    </row>
    <row r="39" spans="1:11" ht="16.5" customHeight="1">
      <c r="A39" s="2" t="s">
        <v>147</v>
      </c>
      <c r="B39" s="2" t="s">
        <v>148</v>
      </c>
      <c r="C39" s="2">
        <v>0.2</v>
      </c>
      <c r="D39" s="2" t="s">
        <v>78</v>
      </c>
      <c r="E39" s="2">
        <v>2</v>
      </c>
      <c r="F39" s="33">
        <f>(($C$6*$C$9*$C$22/$C$7*C39)*(1+$C$10+$C$11))*(1+$C$12+$C$14+$C$15)*(1+$C$16)+($C$6*$C$20/$C$7*C39)</f>
        <v>0.6654958284501334</v>
      </c>
      <c r="G39" s="33">
        <f t="shared" si="0"/>
        <v>0.23012845747805613</v>
      </c>
      <c r="H39" s="33">
        <f t="shared" si="1"/>
        <v>0.2517570719026855</v>
      </c>
      <c r="I39" s="33">
        <f t="shared" si="2"/>
        <v>0.048095024154343774</v>
      </c>
      <c r="J39" s="33">
        <f t="shared" si="3"/>
        <v>0.35864291459556563</v>
      </c>
      <c r="K39" s="5">
        <f t="shared" si="4"/>
        <v>1.55</v>
      </c>
    </row>
    <row r="40" spans="1:11" ht="15.75" customHeight="1">
      <c r="A40" s="2" t="s">
        <v>149</v>
      </c>
      <c r="B40" s="2" t="s">
        <v>150</v>
      </c>
      <c r="C40" s="2">
        <v>2.3</v>
      </c>
      <c r="D40" s="2" t="s">
        <v>32</v>
      </c>
      <c r="E40" s="2">
        <v>2</v>
      </c>
      <c r="F40" s="33">
        <f>(($C$6*$C$9*$C$22/$C$7*C40)*(1+$C$10+$C$11))*(1+$C$12+$C$14+$C$15)*(1+$C$16)+($C$6*$C$20/$C$7*C40)</f>
        <v>7.653202027176532</v>
      </c>
      <c r="G40" s="33">
        <f t="shared" si="0"/>
        <v>2.646477260997645</v>
      </c>
      <c r="H40" s="33">
        <f t="shared" si="1"/>
        <v>2.8952063268808823</v>
      </c>
      <c r="I40" s="33">
        <f t="shared" si="2"/>
        <v>0.5530927777749532</v>
      </c>
      <c r="J40" s="33">
        <f t="shared" si="3"/>
        <v>4.124393517849004</v>
      </c>
      <c r="K40" s="5">
        <f t="shared" si="4"/>
        <v>17.87</v>
      </c>
    </row>
    <row r="41" spans="1:11" ht="15">
      <c r="A41" s="2" t="s">
        <v>151</v>
      </c>
      <c r="B41" s="2" t="s">
        <v>152</v>
      </c>
      <c r="C41" s="2">
        <v>0.3</v>
      </c>
      <c r="D41" s="2" t="s">
        <v>153</v>
      </c>
      <c r="E41" s="2">
        <v>3</v>
      </c>
      <c r="F41" s="33">
        <f aca="true" t="shared" si="6" ref="F41:F46">(($C$6*$D$9*$C$22/$C$7*C41)*(1+$C$10+$C$11))*(1+$C$12+$D$14+$C$15)*(1+$C$16)+($C$6*$C$20/$C$7*C41)</f>
        <v>1.302714847952</v>
      </c>
      <c r="G41" s="33">
        <f t="shared" si="0"/>
        <v>0.4504787944218016</v>
      </c>
      <c r="H41" s="33">
        <f t="shared" si="1"/>
        <v>0.49281702698024166</v>
      </c>
      <c r="I41" s="33">
        <f t="shared" si="2"/>
        <v>0.09414649859547315</v>
      </c>
      <c r="J41" s="33">
        <f t="shared" si="3"/>
        <v>0.702047150384855</v>
      </c>
      <c r="K41" s="5">
        <f t="shared" si="4"/>
        <v>3.04</v>
      </c>
    </row>
    <row r="42" spans="1:11" ht="15" customHeight="1">
      <c r="A42" s="2" t="s">
        <v>154</v>
      </c>
      <c r="B42" s="2" t="s">
        <v>155</v>
      </c>
      <c r="C42" s="2">
        <v>0.99</v>
      </c>
      <c r="D42" s="16" t="s">
        <v>156</v>
      </c>
      <c r="E42" s="2">
        <v>3</v>
      </c>
      <c r="F42" s="33">
        <f t="shared" si="6"/>
        <v>4.2989589982416</v>
      </c>
      <c r="G42" s="33">
        <f t="shared" si="0"/>
        <v>1.4865800215919454</v>
      </c>
      <c r="H42" s="33">
        <f t="shared" si="1"/>
        <v>1.6262961890347976</v>
      </c>
      <c r="I42" s="33">
        <f t="shared" si="2"/>
        <v>0.3106834453650614</v>
      </c>
      <c r="J42" s="33">
        <f t="shared" si="3"/>
        <v>2.316755596270021</v>
      </c>
      <c r="K42" s="5">
        <f t="shared" si="4"/>
        <v>10.04</v>
      </c>
    </row>
    <row r="43" spans="1:11" ht="15">
      <c r="A43" s="2" t="s">
        <v>157</v>
      </c>
      <c r="B43" s="2" t="s">
        <v>158</v>
      </c>
      <c r="C43" s="2">
        <v>0.4</v>
      </c>
      <c r="D43" s="16" t="s">
        <v>128</v>
      </c>
      <c r="E43" s="2">
        <v>3</v>
      </c>
      <c r="F43" s="33">
        <f t="shared" si="6"/>
        <v>1.7369531306026669</v>
      </c>
      <c r="G43" s="33">
        <f t="shared" si="0"/>
        <v>0.6006383925624021</v>
      </c>
      <c r="H43" s="33">
        <f t="shared" si="1"/>
        <v>0.6570893693069889</v>
      </c>
      <c r="I43" s="33">
        <f t="shared" si="2"/>
        <v>0.1255286647939642</v>
      </c>
      <c r="J43" s="33">
        <f t="shared" si="3"/>
        <v>0.9360628671798068</v>
      </c>
      <c r="K43" s="5">
        <f t="shared" si="4"/>
        <v>4.06</v>
      </c>
    </row>
    <row r="44" spans="1:11" ht="27.75" customHeight="1">
      <c r="A44" s="2" t="s">
        <v>159</v>
      </c>
      <c r="B44" s="2" t="s">
        <v>160</v>
      </c>
      <c r="C44" s="2">
        <v>3.22</v>
      </c>
      <c r="D44" s="2" t="s">
        <v>161</v>
      </c>
      <c r="E44" s="2">
        <v>3</v>
      </c>
      <c r="F44" s="33">
        <f t="shared" si="6"/>
        <v>13.982472701351469</v>
      </c>
      <c r="G44" s="33">
        <f t="shared" si="0"/>
        <v>4.835139060127338</v>
      </c>
      <c r="H44" s="33">
        <f t="shared" si="1"/>
        <v>5.289569422921261</v>
      </c>
      <c r="I44" s="33">
        <f t="shared" si="2"/>
        <v>1.010505751591412</v>
      </c>
      <c r="J44" s="33">
        <f t="shared" si="3"/>
        <v>7.535306080797445</v>
      </c>
      <c r="K44" s="5">
        <f t="shared" si="4"/>
        <v>32.65</v>
      </c>
    </row>
    <row r="45" spans="1:11" ht="28.5" customHeight="1">
      <c r="A45" s="2" t="s">
        <v>162</v>
      </c>
      <c r="B45" s="2" t="s">
        <v>163</v>
      </c>
      <c r="C45" s="2">
        <v>3.72</v>
      </c>
      <c r="D45" s="2" t="s">
        <v>161</v>
      </c>
      <c r="E45" s="2">
        <v>3</v>
      </c>
      <c r="F45" s="33">
        <f t="shared" si="6"/>
        <v>16.1536641146048</v>
      </c>
      <c r="G45" s="33">
        <f t="shared" si="0"/>
        <v>5.58593705083034</v>
      </c>
      <c r="H45" s="33">
        <f t="shared" si="1"/>
        <v>6.110931134554996</v>
      </c>
      <c r="I45" s="33">
        <f t="shared" si="2"/>
        <v>1.167416582583867</v>
      </c>
      <c r="J45" s="33">
        <f t="shared" si="3"/>
        <v>8.7053846647722</v>
      </c>
      <c r="K45" s="5">
        <f t="shared" si="4"/>
        <v>37.72</v>
      </c>
    </row>
    <row r="46" spans="1:11" ht="27" customHeight="1">
      <c r="A46" s="2" t="s">
        <v>164</v>
      </c>
      <c r="B46" s="2" t="s">
        <v>165</v>
      </c>
      <c r="C46" s="2">
        <v>0.14</v>
      </c>
      <c r="D46" s="2" t="s">
        <v>153</v>
      </c>
      <c r="E46" s="2">
        <v>3</v>
      </c>
      <c r="F46" s="33">
        <f t="shared" si="6"/>
        <v>0.6079335957109334</v>
      </c>
      <c r="G46" s="33">
        <f t="shared" si="0"/>
        <v>0.21022343739684077</v>
      </c>
      <c r="H46" s="33">
        <f t="shared" si="1"/>
        <v>0.22998127925744613</v>
      </c>
      <c r="I46" s="33">
        <f t="shared" si="2"/>
        <v>0.043935032677887474</v>
      </c>
      <c r="J46" s="33">
        <f t="shared" si="3"/>
        <v>0.32762200351293236</v>
      </c>
      <c r="K46" s="5">
        <f t="shared" si="4"/>
        <v>1.42</v>
      </c>
    </row>
    <row r="47" spans="1:11" ht="29.25" customHeight="1">
      <c r="A47" s="2" t="s">
        <v>483</v>
      </c>
      <c r="B47" s="2" t="s">
        <v>482</v>
      </c>
      <c r="C47" s="2"/>
      <c r="D47" s="2" t="s">
        <v>161</v>
      </c>
      <c r="E47" s="2">
        <v>4</v>
      </c>
      <c r="F47" s="2"/>
      <c r="G47" s="2"/>
      <c r="H47" s="2"/>
      <c r="I47" s="33"/>
      <c r="J47" s="33"/>
      <c r="K47" s="5"/>
    </row>
    <row r="48" spans="1:11" ht="15">
      <c r="A48" s="37" t="s">
        <v>484</v>
      </c>
      <c r="B48" s="2">
        <v>1</v>
      </c>
      <c r="C48" s="2">
        <v>0.92</v>
      </c>
      <c r="D48" s="2"/>
      <c r="E48" s="2"/>
      <c r="F48" s="33">
        <f>(($C$6*$E$9*$C$22/$C$7*C48)*(1+$C$10+$C$11))*(1+$C$12+$E$14+$C$15)*(1+$C$16)+($C$6*$C$20/$C$7*C48)</f>
        <v>4.749295424305494</v>
      </c>
      <c r="G48" s="33">
        <f>F48*$C$17</f>
        <v>1.6423063577248398</v>
      </c>
      <c r="H48" s="33">
        <f>F48*$C$18</f>
        <v>1.7966584590147685</v>
      </c>
      <c r="I48" s="33">
        <f t="shared" si="2"/>
        <v>0.3432290156950289</v>
      </c>
      <c r="J48" s="33">
        <f t="shared" si="3"/>
        <v>2.559446777022039</v>
      </c>
      <c r="K48" s="5">
        <f t="shared" si="4"/>
        <v>11.09</v>
      </c>
    </row>
    <row r="49" spans="1:11" ht="15">
      <c r="A49" s="37" t="s">
        <v>485</v>
      </c>
      <c r="B49" s="2">
        <v>2</v>
      </c>
      <c r="C49" s="2">
        <v>1.08</v>
      </c>
      <c r="D49" s="2"/>
      <c r="E49" s="2"/>
      <c r="F49" s="33">
        <f aca="true" t="shared" si="7" ref="F49:F67">(($C$6*$E$9*$C$22/$C$7*C49)*(1+$C$10+$C$11))*(1+$C$12+$E$14+$C$15)*(1+$C$16)+($C$6*$C$20/$C$7*C49)</f>
        <v>5.575259845923841</v>
      </c>
      <c r="G49" s="33">
        <f>F49*$C$17</f>
        <v>1.9279248547204642</v>
      </c>
      <c r="H49" s="33">
        <f>F49*$C$18</f>
        <v>2.109120799712989</v>
      </c>
      <c r="I49" s="33">
        <f t="shared" si="2"/>
        <v>0.40292101842459915</v>
      </c>
      <c r="J49" s="33">
        <f t="shared" si="3"/>
        <v>3.004567955634568</v>
      </c>
      <c r="K49" s="5">
        <f t="shared" si="4"/>
        <v>13.02</v>
      </c>
    </row>
    <row r="50" spans="1:11" ht="15">
      <c r="A50" s="37" t="s">
        <v>486</v>
      </c>
      <c r="B50" s="2">
        <v>3</v>
      </c>
      <c r="C50" s="2">
        <v>1.24</v>
      </c>
      <c r="D50" s="2"/>
      <c r="E50" s="2"/>
      <c r="F50" s="33">
        <f t="shared" si="7"/>
        <v>6.401224267542187</v>
      </c>
      <c r="G50" s="33">
        <f>F50*$C$17</f>
        <v>2.2135433517160883</v>
      </c>
      <c r="H50" s="33">
        <f>F50*$C$18</f>
        <v>2.4215831404112094</v>
      </c>
      <c r="I50" s="33">
        <f t="shared" si="2"/>
        <v>0.46261302115416936</v>
      </c>
      <c r="J50" s="33">
        <f t="shared" si="3"/>
        <v>3.4496891342470963</v>
      </c>
      <c r="K50" s="5">
        <f t="shared" si="4"/>
        <v>14.95</v>
      </c>
    </row>
    <row r="51" spans="1:11" ht="15">
      <c r="A51" s="37" t="s">
        <v>487</v>
      </c>
      <c r="B51" s="2">
        <v>4</v>
      </c>
      <c r="C51" s="2">
        <v>1.4</v>
      </c>
      <c r="D51" s="2"/>
      <c r="E51" s="2"/>
      <c r="F51" s="33">
        <f t="shared" si="7"/>
        <v>7.227188689160534</v>
      </c>
      <c r="G51" s="33">
        <f>F51*$C$17</f>
        <v>2.4991618487117124</v>
      </c>
      <c r="H51" s="33">
        <f>F51*$C$18</f>
        <v>2.73404548110943</v>
      </c>
      <c r="I51" s="33">
        <f t="shared" si="2"/>
        <v>0.5223050238837396</v>
      </c>
      <c r="J51" s="33">
        <f t="shared" si="3"/>
        <v>3.894810312859624</v>
      </c>
      <c r="K51" s="5">
        <f t="shared" si="4"/>
        <v>16.88</v>
      </c>
    </row>
    <row r="52" spans="1:11" ht="30.75" customHeight="1">
      <c r="A52" s="2" t="s">
        <v>2616</v>
      </c>
      <c r="B52" s="2" t="s">
        <v>491</v>
      </c>
      <c r="C52" s="2"/>
      <c r="D52" s="2" t="s">
        <v>161</v>
      </c>
      <c r="E52" s="2">
        <v>4</v>
      </c>
      <c r="F52" s="33"/>
      <c r="G52" s="2"/>
      <c r="H52" s="2"/>
      <c r="I52" s="33"/>
      <c r="J52" s="33"/>
      <c r="K52" s="5"/>
    </row>
    <row r="53" spans="1:11" ht="15">
      <c r="A53" s="37" t="s">
        <v>484</v>
      </c>
      <c r="B53" s="2">
        <v>1</v>
      </c>
      <c r="C53" s="2">
        <v>1.06</v>
      </c>
      <c r="D53" s="2"/>
      <c r="E53" s="2"/>
      <c r="F53" s="33">
        <f t="shared" si="7"/>
        <v>5.472014293221547</v>
      </c>
      <c r="G53" s="33">
        <f>F53*$C$17</f>
        <v>1.892222542596011</v>
      </c>
      <c r="H53" s="33">
        <f>F53*$C$18</f>
        <v>2.0700630071257113</v>
      </c>
      <c r="I53" s="33">
        <f t="shared" si="2"/>
        <v>0.39545951808340285</v>
      </c>
      <c r="J53" s="33">
        <f t="shared" si="3"/>
        <v>2.9489278083080017</v>
      </c>
      <c r="K53" s="5">
        <f t="shared" si="4"/>
        <v>12.78</v>
      </c>
    </row>
    <row r="54" spans="1:11" ht="15">
      <c r="A54" s="37" t="s">
        <v>485</v>
      </c>
      <c r="B54" s="2">
        <v>2</v>
      </c>
      <c r="C54" s="2">
        <v>1.24</v>
      </c>
      <c r="D54" s="2"/>
      <c r="E54" s="2"/>
      <c r="F54" s="33">
        <f t="shared" si="7"/>
        <v>6.401224267542187</v>
      </c>
      <c r="G54" s="33">
        <f>F54*$C$17</f>
        <v>2.2135433517160883</v>
      </c>
      <c r="H54" s="33">
        <f>F54*$C$18</f>
        <v>2.4215831404112094</v>
      </c>
      <c r="I54" s="33">
        <f t="shared" si="2"/>
        <v>0.46261302115416936</v>
      </c>
      <c r="J54" s="33">
        <f t="shared" si="3"/>
        <v>3.4496891342470963</v>
      </c>
      <c r="K54" s="5">
        <f t="shared" si="4"/>
        <v>14.95</v>
      </c>
    </row>
    <row r="55" spans="1:11" ht="15">
      <c r="A55" s="37" t="s">
        <v>486</v>
      </c>
      <c r="B55" s="2">
        <v>3</v>
      </c>
      <c r="C55" s="2">
        <v>1.43</v>
      </c>
      <c r="D55" s="2"/>
      <c r="E55" s="2"/>
      <c r="F55" s="33">
        <f t="shared" si="7"/>
        <v>7.382057018213974</v>
      </c>
      <c r="G55" s="33">
        <f>F55*$C$17</f>
        <v>2.552715316898392</v>
      </c>
      <c r="H55" s="33">
        <f>F55*$C$18</f>
        <v>2.7926321699903465</v>
      </c>
      <c r="I55" s="33">
        <f t="shared" si="2"/>
        <v>0.5334972743955341</v>
      </c>
      <c r="J55" s="33">
        <f t="shared" si="3"/>
        <v>3.978270533849474</v>
      </c>
      <c r="K55" s="5">
        <f t="shared" si="4"/>
        <v>17.24</v>
      </c>
    </row>
    <row r="56" spans="1:11" ht="15">
      <c r="A56" s="37" t="s">
        <v>487</v>
      </c>
      <c r="B56" s="2">
        <v>4</v>
      </c>
      <c r="C56" s="2">
        <v>1.61</v>
      </c>
      <c r="D56" s="2"/>
      <c r="E56" s="2"/>
      <c r="F56" s="33">
        <f t="shared" si="7"/>
        <v>8.311266992534614</v>
      </c>
      <c r="G56" s="33">
        <f>F56*$C$17</f>
        <v>2.8740361260184697</v>
      </c>
      <c r="H56" s="33">
        <f>F56*$C$18</f>
        <v>3.144152303275845</v>
      </c>
      <c r="I56" s="33">
        <f t="shared" si="2"/>
        <v>0.6006507774663006</v>
      </c>
      <c r="J56" s="33">
        <f t="shared" si="3"/>
        <v>4.479031859788568</v>
      </c>
      <c r="K56" s="5">
        <f t="shared" si="4"/>
        <v>19.41</v>
      </c>
    </row>
    <row r="57" spans="1:11" ht="30" customHeight="1">
      <c r="A57" s="2" t="s">
        <v>488</v>
      </c>
      <c r="B57" s="2" t="s">
        <v>492</v>
      </c>
      <c r="C57" s="2"/>
      <c r="D57" s="2" t="s">
        <v>161</v>
      </c>
      <c r="E57" s="2">
        <v>4</v>
      </c>
      <c r="F57" s="33"/>
      <c r="G57" s="2"/>
      <c r="H57" s="2"/>
      <c r="I57" s="33"/>
      <c r="J57" s="33"/>
      <c r="K57" s="5"/>
    </row>
    <row r="58" spans="1:11" ht="15">
      <c r="A58" s="37" t="s">
        <v>489</v>
      </c>
      <c r="B58" s="2">
        <v>1</v>
      </c>
      <c r="C58" s="2">
        <v>2.1</v>
      </c>
      <c r="D58" s="2"/>
      <c r="E58" s="2"/>
      <c r="F58" s="33">
        <f t="shared" si="7"/>
        <v>10.840783033740802</v>
      </c>
      <c r="G58" s="33">
        <f>F58*$C$17</f>
        <v>3.7487427730675695</v>
      </c>
      <c r="H58" s="33">
        <f>F58*$C$18</f>
        <v>4.101068221664145</v>
      </c>
      <c r="I58" s="33">
        <f t="shared" si="2"/>
        <v>0.7834575358256095</v>
      </c>
      <c r="J58" s="33">
        <f t="shared" si="3"/>
        <v>5.842215469289438</v>
      </c>
      <c r="K58" s="5">
        <f t="shared" si="4"/>
        <v>25.32</v>
      </c>
    </row>
    <row r="59" spans="1:11" ht="15">
      <c r="A59" s="37" t="s">
        <v>490</v>
      </c>
      <c r="B59" s="2">
        <v>2</v>
      </c>
      <c r="C59" s="2">
        <v>2.42</v>
      </c>
      <c r="D59" s="2"/>
      <c r="E59" s="2"/>
      <c r="F59" s="33">
        <f t="shared" si="7"/>
        <v>12.492711876977495</v>
      </c>
      <c r="G59" s="33">
        <f>F59*$C$17</f>
        <v>4.319979767058817</v>
      </c>
      <c r="H59" s="33">
        <f>F59*$C$18</f>
        <v>4.725992903060587</v>
      </c>
      <c r="I59" s="33">
        <f t="shared" si="2"/>
        <v>0.90284154128475</v>
      </c>
      <c r="J59" s="33">
        <f t="shared" si="3"/>
        <v>6.732457826514495</v>
      </c>
      <c r="K59" s="5">
        <f t="shared" si="4"/>
        <v>29.17</v>
      </c>
    </row>
    <row r="60" spans="1:11" ht="44.25" customHeight="1">
      <c r="A60" s="2" t="s">
        <v>494</v>
      </c>
      <c r="B60" s="2" t="s">
        <v>493</v>
      </c>
      <c r="C60" s="2"/>
      <c r="D60" s="2" t="s">
        <v>161</v>
      </c>
      <c r="E60" s="2">
        <v>4</v>
      </c>
      <c r="F60" s="33"/>
      <c r="G60" s="2"/>
      <c r="H60" s="2"/>
      <c r="I60" s="33"/>
      <c r="J60" s="33"/>
      <c r="K60" s="5"/>
    </row>
    <row r="61" spans="1:11" ht="15">
      <c r="A61" s="37" t="s">
        <v>495</v>
      </c>
      <c r="B61" s="2">
        <v>1</v>
      </c>
      <c r="C61" s="2">
        <v>0.7</v>
      </c>
      <c r="D61" s="2"/>
      <c r="E61" s="2"/>
      <c r="F61" s="33">
        <f t="shared" si="7"/>
        <v>3.613594344580267</v>
      </c>
      <c r="G61" s="33">
        <f>F61*$C$17</f>
        <v>1.2495809243558562</v>
      </c>
      <c r="H61" s="33">
        <f>F61*$C$18</f>
        <v>1.367022740554715</v>
      </c>
      <c r="I61" s="33">
        <f t="shared" si="2"/>
        <v>0.2611525119418698</v>
      </c>
      <c r="J61" s="33">
        <f t="shared" si="3"/>
        <v>1.947405156429812</v>
      </c>
      <c r="K61" s="5">
        <f t="shared" si="4"/>
        <v>8.44</v>
      </c>
    </row>
    <row r="62" spans="1:11" ht="15">
      <c r="A62" s="37" t="s">
        <v>496</v>
      </c>
      <c r="B62" s="2">
        <v>2</v>
      </c>
      <c r="C62" s="2">
        <v>0.9</v>
      </c>
      <c r="D62" s="2"/>
      <c r="E62" s="2"/>
      <c r="F62" s="33">
        <f t="shared" si="7"/>
        <v>4.646049871603201</v>
      </c>
      <c r="G62" s="33">
        <f>F62*$C$17</f>
        <v>1.6066040456003867</v>
      </c>
      <c r="H62" s="33">
        <f>F62*$C$18</f>
        <v>1.757600666427491</v>
      </c>
      <c r="I62" s="33">
        <f t="shared" si="2"/>
        <v>0.33576751535383265</v>
      </c>
      <c r="J62" s="33">
        <f t="shared" si="3"/>
        <v>2.503806629695473</v>
      </c>
      <c r="K62" s="5">
        <f t="shared" si="4"/>
        <v>10.85</v>
      </c>
    </row>
    <row r="63" spans="1:11" ht="32.25" customHeight="1">
      <c r="A63" s="2" t="s">
        <v>497</v>
      </c>
      <c r="B63" s="2" t="s">
        <v>501</v>
      </c>
      <c r="C63" s="2"/>
      <c r="D63" s="2" t="s">
        <v>161</v>
      </c>
      <c r="E63" s="2">
        <v>4</v>
      </c>
      <c r="F63" s="33"/>
      <c r="G63" s="2"/>
      <c r="H63" s="2"/>
      <c r="I63" s="33"/>
      <c r="J63" s="33"/>
      <c r="K63" s="5"/>
    </row>
    <row r="64" spans="1:11" ht="15">
      <c r="A64" s="37" t="s">
        <v>495</v>
      </c>
      <c r="B64" s="2">
        <v>1</v>
      </c>
      <c r="C64" s="2">
        <v>1.17</v>
      </c>
      <c r="D64" s="2"/>
      <c r="E64" s="2"/>
      <c r="F64" s="33">
        <f t="shared" si="7"/>
        <v>6.03986483308416</v>
      </c>
      <c r="G64" s="2">
        <f aca="true" t="shared" si="8" ref="G64:G69">F64*$C$17</f>
        <v>2.0885852592805025</v>
      </c>
      <c r="H64" s="33">
        <f aca="true" t="shared" si="9" ref="H64:H69">F64*$C$18</f>
        <v>2.2848808663557376</v>
      </c>
      <c r="I64" s="33">
        <f t="shared" si="2"/>
        <v>0.43649776995998235</v>
      </c>
      <c r="J64" s="33">
        <f t="shared" si="3"/>
        <v>3.254948618604115</v>
      </c>
      <c r="K64" s="5">
        <f t="shared" si="4"/>
        <v>14.1</v>
      </c>
    </row>
    <row r="65" spans="1:11" ht="15">
      <c r="A65" s="37" t="s">
        <v>496</v>
      </c>
      <c r="B65" s="2">
        <v>2</v>
      </c>
      <c r="C65" s="2">
        <v>1.43</v>
      </c>
      <c r="D65" s="2"/>
      <c r="E65" s="2"/>
      <c r="F65" s="33">
        <f t="shared" si="7"/>
        <v>7.382057018213974</v>
      </c>
      <c r="G65" s="33">
        <f t="shared" si="8"/>
        <v>2.552715316898392</v>
      </c>
      <c r="H65" s="33">
        <f t="shared" si="9"/>
        <v>2.7926321699903465</v>
      </c>
      <c r="I65" s="33">
        <f t="shared" si="2"/>
        <v>0.5334972743955341</v>
      </c>
      <c r="J65" s="33">
        <f t="shared" si="3"/>
        <v>3.978270533849474</v>
      </c>
      <c r="K65" s="5">
        <f t="shared" si="4"/>
        <v>17.24</v>
      </c>
    </row>
    <row r="66" spans="1:11" ht="44.25" customHeight="1">
      <c r="A66" s="2" t="s">
        <v>498</v>
      </c>
      <c r="B66" s="2" t="s">
        <v>502</v>
      </c>
      <c r="C66" s="2">
        <v>0.82</v>
      </c>
      <c r="D66" s="2" t="s">
        <v>161</v>
      </c>
      <c r="E66" s="2">
        <v>4</v>
      </c>
      <c r="F66" s="33">
        <f t="shared" si="7"/>
        <v>4.233067660794027</v>
      </c>
      <c r="G66" s="33">
        <f t="shared" si="8"/>
        <v>1.4637947971025744</v>
      </c>
      <c r="H66" s="33">
        <f t="shared" si="9"/>
        <v>1.6013694960783804</v>
      </c>
      <c r="I66" s="33">
        <f t="shared" si="2"/>
        <v>0.30592151398904743</v>
      </c>
      <c r="J66" s="33">
        <f t="shared" si="3"/>
        <v>2.2812460403892083</v>
      </c>
      <c r="K66" s="5">
        <f t="shared" si="4"/>
        <v>9.89</v>
      </c>
    </row>
    <row r="67" spans="1:11" ht="50.25" customHeight="1">
      <c r="A67" s="2" t="s">
        <v>499</v>
      </c>
      <c r="B67" s="2" t="s">
        <v>503</v>
      </c>
      <c r="C67" s="2">
        <v>1.33</v>
      </c>
      <c r="D67" s="2" t="s">
        <v>161</v>
      </c>
      <c r="E67" s="2">
        <v>4</v>
      </c>
      <c r="F67" s="33">
        <f t="shared" si="7"/>
        <v>6.865829254702508</v>
      </c>
      <c r="G67" s="33">
        <f t="shared" si="8"/>
        <v>2.374203756276127</v>
      </c>
      <c r="H67" s="33">
        <f t="shared" si="9"/>
        <v>2.597343207053959</v>
      </c>
      <c r="I67" s="33">
        <f t="shared" si="2"/>
        <v>0.49618977268955267</v>
      </c>
      <c r="J67" s="33">
        <f t="shared" si="3"/>
        <v>3.700069797216644</v>
      </c>
      <c r="K67" s="5">
        <f t="shared" si="4"/>
        <v>16.03</v>
      </c>
    </row>
    <row r="68" spans="1:11" ht="27" customHeight="1">
      <c r="A68" s="2" t="s">
        <v>500</v>
      </c>
      <c r="B68" s="2" t="s">
        <v>504</v>
      </c>
      <c r="C68" s="2">
        <v>0.31</v>
      </c>
      <c r="D68" s="2" t="s">
        <v>153</v>
      </c>
      <c r="E68" s="2">
        <v>3</v>
      </c>
      <c r="F68" s="33">
        <f>(($C$6*$D$9*$C$22/$C$7*C68)*(1+$C$10+$C$11))*(1+$C$12+$D$14+$C$15)*(1+$C$16)+($C$6*$C$20/$C$7*C68)</f>
        <v>1.3461386762170668</v>
      </c>
      <c r="G68" s="33">
        <f t="shared" si="8"/>
        <v>0.46549475423586173</v>
      </c>
      <c r="H68" s="33">
        <f t="shared" si="9"/>
        <v>0.5092442612129164</v>
      </c>
      <c r="I68" s="33">
        <f t="shared" si="2"/>
        <v>0.09728471521532225</v>
      </c>
      <c r="J68" s="33">
        <f t="shared" si="3"/>
        <v>0.7254487220643501</v>
      </c>
      <c r="K68" s="5">
        <f t="shared" si="4"/>
        <v>3.14</v>
      </c>
    </row>
    <row r="69" spans="1:11" ht="16.5" customHeight="1">
      <c r="A69" s="2" t="s">
        <v>511</v>
      </c>
      <c r="B69" s="2" t="s">
        <v>505</v>
      </c>
      <c r="C69" s="2">
        <v>0.3</v>
      </c>
      <c r="D69" s="2" t="s">
        <v>153</v>
      </c>
      <c r="E69" s="2">
        <v>3</v>
      </c>
      <c r="F69" s="33">
        <f>(($C$6*$D$9*$C$22/$C$7*C69)*(1+$C$10+$C$11))*(1+$C$12+$D$14+$C$15)*(1+$C$16)+($C$6*$C$20/$C$7*C69)</f>
        <v>1.302714847952</v>
      </c>
      <c r="G69" s="33">
        <f t="shared" si="8"/>
        <v>0.4504787944218016</v>
      </c>
      <c r="H69" s="33">
        <f t="shared" si="9"/>
        <v>0.49281702698024166</v>
      </c>
      <c r="I69" s="33">
        <f t="shared" si="2"/>
        <v>0.09414649859547315</v>
      </c>
      <c r="J69" s="33">
        <f t="shared" si="3"/>
        <v>0.702047150384855</v>
      </c>
      <c r="K69" s="5">
        <f t="shared" si="4"/>
        <v>3.04</v>
      </c>
    </row>
    <row r="70" spans="1:11" ht="15">
      <c r="A70" s="2" t="s">
        <v>512</v>
      </c>
      <c r="B70" s="2" t="s">
        <v>506</v>
      </c>
      <c r="C70" s="2">
        <v>1.42</v>
      </c>
      <c r="D70" s="2" t="s">
        <v>32</v>
      </c>
      <c r="E70" s="2">
        <v>3</v>
      </c>
      <c r="F70" s="33">
        <f>(($C$6*$D$9/$C$7*C70)*(1+$C$10+$C$11))*(1+$C$12+$D$14+$C$15)*(1+$C$16)+($C$6*$C$20/$C$7*C70)</f>
        <v>5.1565124558106685</v>
      </c>
      <c r="G70" s="2">
        <f aca="true" t="shared" si="10" ref="G70:G78">F70*$C$17</f>
        <v>1.7831220072193292</v>
      </c>
      <c r="H70" s="33">
        <f aca="true" t="shared" si="11" ref="H70:H78">F70*$C$18</f>
        <v>1.950708662033176</v>
      </c>
      <c r="I70" s="33">
        <f t="shared" si="2"/>
        <v>0.3726583706647109</v>
      </c>
      <c r="J70" s="33">
        <f t="shared" si="3"/>
        <v>2.7789004487183653</v>
      </c>
      <c r="K70" s="5">
        <f t="shared" si="4"/>
        <v>12.04</v>
      </c>
    </row>
    <row r="71" spans="1:11" ht="15.75" customHeight="1">
      <c r="A71" s="2" t="s">
        <v>513</v>
      </c>
      <c r="B71" s="2" t="s">
        <v>507</v>
      </c>
      <c r="C71" s="2">
        <v>0.41</v>
      </c>
      <c r="D71" s="2" t="s">
        <v>78</v>
      </c>
      <c r="E71" s="2">
        <v>3</v>
      </c>
      <c r="F71" s="33">
        <f>(($C$6*$D$9*$C$22/$C$7*C71)*(1+$C$10+$C$11))*(1+$C$12+$D$14+$C$15)*(1+$C$16)+($C$6*$C$20/$C$7*C71)</f>
        <v>1.7803769588677334</v>
      </c>
      <c r="G71" s="2">
        <f t="shared" si="10"/>
        <v>0.6156543523764622</v>
      </c>
      <c r="H71" s="2">
        <f t="shared" si="11"/>
        <v>0.6735166035396636</v>
      </c>
      <c r="I71" s="33">
        <f t="shared" si="2"/>
        <v>0.1286668814138133</v>
      </c>
      <c r="J71" s="33">
        <f t="shared" si="3"/>
        <v>0.9594644388593018</v>
      </c>
      <c r="K71" s="5">
        <f t="shared" si="4"/>
        <v>4.16</v>
      </c>
    </row>
    <row r="72" spans="1:11" ht="45.75" customHeight="1">
      <c r="A72" s="2" t="s">
        <v>514</v>
      </c>
      <c r="B72" s="2" t="s">
        <v>508</v>
      </c>
      <c r="C72" s="2">
        <v>0.05</v>
      </c>
      <c r="D72" s="2"/>
      <c r="E72" s="2">
        <v>3</v>
      </c>
      <c r="F72" s="33">
        <f aca="true" t="shared" si="12" ref="F72:F77">(($C$6*$D$9*$C$22/$C$7*C72)*(1+$C$10+$C$11))*(1+$C$12+$D$14+$C$15)*(1+$C$16)+($C$6*$C$20/$C$7*C72)</f>
        <v>0.21711914132533336</v>
      </c>
      <c r="G72" s="33">
        <f t="shared" si="10"/>
        <v>0.07507979907030027</v>
      </c>
      <c r="H72" s="33">
        <f t="shared" si="11"/>
        <v>0.08213617116337361</v>
      </c>
      <c r="I72" s="33">
        <f t="shared" si="2"/>
        <v>0.015691083099245526</v>
      </c>
      <c r="J72" s="33">
        <f t="shared" si="3"/>
        <v>0.11700785839747585</v>
      </c>
      <c r="K72" s="5">
        <f t="shared" si="4"/>
        <v>0.51</v>
      </c>
    </row>
    <row r="73" spans="1:11" ht="36" customHeight="1">
      <c r="A73" s="2" t="s">
        <v>1279</v>
      </c>
      <c r="B73" s="2" t="s">
        <v>509</v>
      </c>
      <c r="C73" s="2">
        <v>0.078</v>
      </c>
      <c r="D73" s="2"/>
      <c r="E73" s="2">
        <v>3</v>
      </c>
      <c r="F73" s="33">
        <f t="shared" si="12"/>
        <v>0.33870586046752005</v>
      </c>
      <c r="G73" s="33">
        <f t="shared" si="10"/>
        <v>0.11712448654966844</v>
      </c>
      <c r="H73" s="33">
        <f t="shared" si="11"/>
        <v>0.12813242701486285</v>
      </c>
      <c r="I73" s="33">
        <f t="shared" si="2"/>
        <v>0.024478089634823022</v>
      </c>
      <c r="J73" s="33">
        <f t="shared" si="3"/>
        <v>0.1825322591000623</v>
      </c>
      <c r="K73" s="5">
        <f t="shared" si="4"/>
        <v>0.79</v>
      </c>
    </row>
    <row r="74" spans="1:11" ht="18.75" customHeight="1">
      <c r="A74" s="2" t="s">
        <v>515</v>
      </c>
      <c r="B74" s="2" t="s">
        <v>510</v>
      </c>
      <c r="C74" s="2">
        <v>0.05</v>
      </c>
      <c r="D74" s="2" t="s">
        <v>153</v>
      </c>
      <c r="E74" s="2">
        <v>3</v>
      </c>
      <c r="F74" s="33">
        <f t="shared" si="12"/>
        <v>0.21711914132533336</v>
      </c>
      <c r="G74" s="33">
        <f t="shared" si="10"/>
        <v>0.07507979907030027</v>
      </c>
      <c r="H74" s="33">
        <f t="shared" si="11"/>
        <v>0.08213617116337361</v>
      </c>
      <c r="I74" s="33">
        <f t="shared" si="2"/>
        <v>0.015691083099245526</v>
      </c>
      <c r="J74" s="33">
        <f t="shared" si="3"/>
        <v>0.11700785839747585</v>
      </c>
      <c r="K74" s="5">
        <f t="shared" si="4"/>
        <v>0.51</v>
      </c>
    </row>
    <row r="75" spans="1:11" ht="18.75" customHeight="1">
      <c r="A75" s="38" t="s">
        <v>1277</v>
      </c>
      <c r="B75" s="2" t="s">
        <v>1278</v>
      </c>
      <c r="C75" s="40">
        <v>0.4</v>
      </c>
      <c r="D75" s="2" t="s">
        <v>153</v>
      </c>
      <c r="E75" s="39">
        <v>3</v>
      </c>
      <c r="F75" s="33">
        <f t="shared" si="12"/>
        <v>1.7369531306026669</v>
      </c>
      <c r="G75" s="42">
        <f t="shared" si="10"/>
        <v>0.6006383925624021</v>
      </c>
      <c r="H75" s="33">
        <f t="shared" si="11"/>
        <v>0.6570893693069889</v>
      </c>
      <c r="I75" s="33">
        <f t="shared" si="2"/>
        <v>0.1255286647939642</v>
      </c>
      <c r="J75" s="33">
        <f t="shared" si="3"/>
        <v>0.9360628671798068</v>
      </c>
      <c r="K75" s="5">
        <f t="shared" si="4"/>
        <v>4.06</v>
      </c>
    </row>
    <row r="76" spans="1:11" ht="18.75" customHeight="1">
      <c r="A76" s="2" t="s">
        <v>1280</v>
      </c>
      <c r="B76" s="2" t="s">
        <v>1281</v>
      </c>
      <c r="C76" s="2">
        <v>0.018</v>
      </c>
      <c r="D76" s="2" t="s">
        <v>153</v>
      </c>
      <c r="E76" s="2">
        <v>3</v>
      </c>
      <c r="F76" s="33">
        <f t="shared" si="12"/>
        <v>0.07816289087712001</v>
      </c>
      <c r="G76" s="33">
        <f t="shared" si="10"/>
        <v>0.0270287276653081</v>
      </c>
      <c r="H76" s="33">
        <f t="shared" si="11"/>
        <v>0.029569021618814504</v>
      </c>
      <c r="I76" s="33">
        <f t="shared" si="2"/>
        <v>0.005648789915728389</v>
      </c>
      <c r="J76" s="33">
        <f t="shared" si="3"/>
        <v>0.0421228290230913</v>
      </c>
      <c r="K76" s="5">
        <f t="shared" si="4"/>
        <v>0.18</v>
      </c>
    </row>
    <row r="77" spans="1:11" ht="18.75" customHeight="1">
      <c r="A77" s="2" t="s">
        <v>1282</v>
      </c>
      <c r="B77" s="2" t="s">
        <v>1283</v>
      </c>
      <c r="C77" s="2">
        <v>0.11</v>
      </c>
      <c r="D77" s="16" t="s">
        <v>1286</v>
      </c>
      <c r="E77" s="2">
        <v>3</v>
      </c>
      <c r="F77" s="33">
        <f t="shared" si="12"/>
        <v>0.47766211091573335</v>
      </c>
      <c r="G77" s="33">
        <f t="shared" si="10"/>
        <v>0.1651755579546606</v>
      </c>
      <c r="H77" s="33">
        <f t="shared" si="11"/>
        <v>0.18069957655942193</v>
      </c>
      <c r="I77" s="33">
        <f t="shared" si="2"/>
        <v>0.034520382818340155</v>
      </c>
      <c r="J77" s="33">
        <f t="shared" si="3"/>
        <v>0.2574172884744468</v>
      </c>
      <c r="K77" s="5">
        <f t="shared" si="4"/>
        <v>1.12</v>
      </c>
    </row>
    <row r="78" spans="1:11" ht="18.75" customHeight="1">
      <c r="A78" s="2" t="s">
        <v>1288</v>
      </c>
      <c r="B78" s="2" t="s">
        <v>1287</v>
      </c>
      <c r="C78" s="2">
        <v>0.35</v>
      </c>
      <c r="D78" s="16" t="s">
        <v>1286</v>
      </c>
      <c r="E78" s="2">
        <v>4</v>
      </c>
      <c r="F78" s="33">
        <f>(($C$6*$E$9*$C$22/$C$7*C78)*(1+$C$10+$C$11))*(1+$C$12+$E$14+$C$15)*(1+$C$16)+($C$6*$C$20/$C$7*C78)</f>
        <v>1.8067971722901335</v>
      </c>
      <c r="G78" s="33">
        <f t="shared" si="10"/>
        <v>0.6247904621779281</v>
      </c>
      <c r="H78" s="33">
        <f t="shared" si="11"/>
        <v>0.6835113702773575</v>
      </c>
      <c r="I78" s="33">
        <f t="shared" si="2"/>
        <v>0.1305762559709349</v>
      </c>
      <c r="J78" s="33">
        <f t="shared" si="3"/>
        <v>0.973702578214906</v>
      </c>
      <c r="K78" s="5">
        <f t="shared" si="4"/>
        <v>4.22</v>
      </c>
    </row>
    <row r="79" spans="1:11" ht="18.75" customHeight="1">
      <c r="A79" s="2" t="s">
        <v>1289</v>
      </c>
      <c r="B79" s="3" t="s">
        <v>1290</v>
      </c>
      <c r="C79" s="2"/>
      <c r="D79" s="16"/>
      <c r="E79" s="2"/>
      <c r="F79" s="2"/>
      <c r="G79" s="2"/>
      <c r="H79" s="2"/>
      <c r="I79" s="33"/>
      <c r="J79" s="33"/>
      <c r="K79" s="5"/>
    </row>
    <row r="80" spans="1:11" ht="18.75" customHeight="1">
      <c r="A80" s="2" t="s">
        <v>1291</v>
      </c>
      <c r="B80" s="44" t="s">
        <v>1292</v>
      </c>
      <c r="C80" s="2">
        <v>0.97</v>
      </c>
      <c r="D80" s="41" t="s">
        <v>32</v>
      </c>
      <c r="E80" s="2">
        <v>4</v>
      </c>
      <c r="F80" s="33">
        <f>(($C$6*$E$9*$C$22/$C$7*C80)*(1+$C$10+$C$11))*(1+$C$12+$E$14+$C$15)*(1+$C$16)+($C$6*$C$20/$C$7*C80)</f>
        <v>5.007409306061227</v>
      </c>
      <c r="G80" s="33">
        <f>F80*$C$17</f>
        <v>1.7315621380359723</v>
      </c>
      <c r="H80" s="33">
        <f>F80*$C$18</f>
        <v>1.8943029404829623</v>
      </c>
      <c r="I80" s="33">
        <f t="shared" si="2"/>
        <v>0.3618827665480196</v>
      </c>
      <c r="J80" s="33">
        <f t="shared" si="3"/>
        <v>2.698547145338454</v>
      </c>
      <c r="K80" s="5">
        <f t="shared" si="4"/>
        <v>11.69</v>
      </c>
    </row>
    <row r="81" spans="1:11" ht="18.75" customHeight="1">
      <c r="A81" s="2" t="s">
        <v>1293</v>
      </c>
      <c r="B81" s="43" t="s">
        <v>1294</v>
      </c>
      <c r="C81" s="2">
        <v>0.71</v>
      </c>
      <c r="D81" s="16" t="s">
        <v>32</v>
      </c>
      <c r="E81" s="2">
        <v>4</v>
      </c>
      <c r="F81" s="33">
        <f>(($C$6*$E$9*$C$22/$C$7*C81)*(1+$C$10+$C$11))*(1+$C$12+$E$14+$C$15)*(1+$C$16)+($C$6*$C$20/$C$7*C81)</f>
        <v>3.665217120931414</v>
      </c>
      <c r="G81" s="33">
        <f>F81*$C$17</f>
        <v>1.267432080418083</v>
      </c>
      <c r="H81" s="33">
        <f>F81*$C$18</f>
        <v>1.386551636848354</v>
      </c>
      <c r="I81" s="33">
        <f t="shared" si="2"/>
        <v>0.264883262112468</v>
      </c>
      <c r="J81" s="33">
        <f t="shared" si="3"/>
        <v>1.9752252300930957</v>
      </c>
      <c r="K81" s="5">
        <f t="shared" si="4"/>
        <v>8.56</v>
      </c>
    </row>
    <row r="82" spans="1:11" ht="31.5" customHeight="1">
      <c r="A82" s="2" t="s">
        <v>1295</v>
      </c>
      <c r="B82" s="3" t="s">
        <v>1296</v>
      </c>
      <c r="C82" s="2"/>
      <c r="D82" s="16"/>
      <c r="E82" s="2"/>
      <c r="F82" s="2"/>
      <c r="G82" s="2"/>
      <c r="H82" s="2"/>
      <c r="I82" s="33"/>
      <c r="J82" s="33"/>
      <c r="K82" s="5"/>
    </row>
    <row r="83" spans="1:11" ht="18.75" customHeight="1">
      <c r="A83" s="2" t="s">
        <v>1291</v>
      </c>
      <c r="B83" s="44" t="s">
        <v>1297</v>
      </c>
      <c r="C83" s="2">
        <v>4.27</v>
      </c>
      <c r="D83" s="16" t="s">
        <v>32</v>
      </c>
      <c r="E83" s="2">
        <v>4</v>
      </c>
      <c r="F83" s="33">
        <f aca="true" t="shared" si="13" ref="F83:F96">(($C$6*$E$9*$C$22/$C$7*C83)*(1+$C$10+$C$11))*(1+$C$12+$E$14+$C$15)*(1+$C$16)+($C$6*$C$20/$C$7*C83)</f>
        <v>22.042925501939628</v>
      </c>
      <c r="G83" s="33">
        <f>F83*$C$17</f>
        <v>7.622443638570723</v>
      </c>
      <c r="H83" s="33">
        <f>F83*$C$18</f>
        <v>8.338838717383762</v>
      </c>
      <c r="I83" s="33">
        <f t="shared" si="2"/>
        <v>1.5930303228454057</v>
      </c>
      <c r="J83" s="33">
        <f t="shared" si="3"/>
        <v>11.879171454221856</v>
      </c>
      <c r="K83" s="5">
        <f t="shared" si="4"/>
        <v>51.48</v>
      </c>
    </row>
    <row r="84" spans="1:11" ht="18.75" customHeight="1">
      <c r="A84" s="2" t="s">
        <v>1293</v>
      </c>
      <c r="B84" s="44" t="s">
        <v>1298</v>
      </c>
      <c r="C84" s="2">
        <v>3.12</v>
      </c>
      <c r="D84" s="16" t="s">
        <v>32</v>
      </c>
      <c r="E84" s="2">
        <v>4</v>
      </c>
      <c r="F84" s="33">
        <f t="shared" si="13"/>
        <v>16.106306221557762</v>
      </c>
      <c r="G84" s="33">
        <f>F84*$C$17</f>
        <v>5.569560691414674</v>
      </c>
      <c r="H84" s="33">
        <f>F84*$C$18</f>
        <v>6.093015643615302</v>
      </c>
      <c r="I84" s="33">
        <f t="shared" si="2"/>
        <v>1.16399405322662</v>
      </c>
      <c r="J84" s="33">
        <f t="shared" si="3"/>
        <v>8.679862982944307</v>
      </c>
      <c r="K84" s="5">
        <f t="shared" si="4"/>
        <v>37.61</v>
      </c>
    </row>
    <row r="85" spans="1:11" ht="29.25" customHeight="1">
      <c r="A85" s="2" t="s">
        <v>1302</v>
      </c>
      <c r="B85" s="44" t="s">
        <v>1299</v>
      </c>
      <c r="C85" s="2"/>
      <c r="D85" s="16"/>
      <c r="E85" s="2"/>
      <c r="F85" s="33"/>
      <c r="G85" s="33"/>
      <c r="H85" s="33"/>
      <c r="I85" s="33"/>
      <c r="J85" s="33"/>
      <c r="K85" s="5"/>
    </row>
    <row r="86" spans="1:11" ht="18.75" customHeight="1">
      <c r="A86" s="2" t="s">
        <v>1291</v>
      </c>
      <c r="B86" s="44" t="s">
        <v>1300</v>
      </c>
      <c r="C86" s="2">
        <v>1.56</v>
      </c>
      <c r="D86" s="16" t="s">
        <v>32</v>
      </c>
      <c r="E86" s="2">
        <v>4</v>
      </c>
      <c r="F86" s="33">
        <f t="shared" si="13"/>
        <v>8.053153110778881</v>
      </c>
      <c r="G86" s="33">
        <f>F86*$C$17</f>
        <v>2.784780345707337</v>
      </c>
      <c r="H86" s="33">
        <f>F86*$C$18</f>
        <v>3.046507821807651</v>
      </c>
      <c r="I86" s="33">
        <f t="shared" si="2"/>
        <v>0.58199702661331</v>
      </c>
      <c r="J86" s="33">
        <f t="shared" si="3"/>
        <v>4.339931491472154</v>
      </c>
      <c r="K86" s="5">
        <f t="shared" si="4"/>
        <v>18.81</v>
      </c>
    </row>
    <row r="87" spans="1:11" ht="18.75" customHeight="1">
      <c r="A87" s="2" t="s">
        <v>1293</v>
      </c>
      <c r="B87" s="44" t="s">
        <v>1301</v>
      </c>
      <c r="C87" s="2">
        <v>1.02</v>
      </c>
      <c r="D87" s="16" t="s">
        <v>32</v>
      </c>
      <c r="E87" s="2">
        <v>4</v>
      </c>
      <c r="F87" s="33">
        <f t="shared" si="13"/>
        <v>5.26552318781696</v>
      </c>
      <c r="G87" s="33">
        <f>F87*$C$17</f>
        <v>1.8208179183471047</v>
      </c>
      <c r="H87" s="33">
        <f>F87*$C$18</f>
        <v>1.9919474219511561</v>
      </c>
      <c r="I87" s="33">
        <f t="shared" si="2"/>
        <v>0.3805365174010103</v>
      </c>
      <c r="J87" s="33">
        <f t="shared" si="3"/>
        <v>2.8376475136548693</v>
      </c>
      <c r="K87" s="5">
        <f t="shared" si="4"/>
        <v>12.3</v>
      </c>
    </row>
    <row r="88" spans="1:11" ht="32.25" customHeight="1">
      <c r="A88" s="2" t="s">
        <v>1303</v>
      </c>
      <c r="B88" s="44" t="s">
        <v>1304</v>
      </c>
      <c r="C88" s="2"/>
      <c r="D88" s="16"/>
      <c r="E88" s="2"/>
      <c r="F88" s="33"/>
      <c r="G88" s="33"/>
      <c r="H88" s="33"/>
      <c r="I88" s="33"/>
      <c r="J88" s="33"/>
      <c r="K88" s="5"/>
    </row>
    <row r="89" spans="1:11" ht="18.75" customHeight="1">
      <c r="A89" s="2" t="s">
        <v>1291</v>
      </c>
      <c r="B89" s="44" t="s">
        <v>1305</v>
      </c>
      <c r="C89" s="2">
        <v>1.56</v>
      </c>
      <c r="D89" s="16" t="s">
        <v>32</v>
      </c>
      <c r="E89" s="2">
        <v>4</v>
      </c>
      <c r="F89" s="33">
        <f t="shared" si="13"/>
        <v>8.053153110778881</v>
      </c>
      <c r="G89" s="33">
        <f>F89*$C$17</f>
        <v>2.784780345707337</v>
      </c>
      <c r="H89" s="33">
        <f>F89*$C$18</f>
        <v>3.046507821807651</v>
      </c>
      <c r="I89" s="33">
        <f t="shared" si="2"/>
        <v>0.58199702661331</v>
      </c>
      <c r="J89" s="33">
        <f t="shared" si="3"/>
        <v>4.339931491472154</v>
      </c>
      <c r="K89" s="5">
        <f t="shared" si="4"/>
        <v>18.81</v>
      </c>
    </row>
    <row r="90" spans="1:11" ht="18.75" customHeight="1">
      <c r="A90" s="2" t="s">
        <v>1293</v>
      </c>
      <c r="B90" s="44" t="s">
        <v>1306</v>
      </c>
      <c r="C90" s="2">
        <v>1.02</v>
      </c>
      <c r="D90" s="16" t="s">
        <v>32</v>
      </c>
      <c r="E90" s="2">
        <v>4</v>
      </c>
      <c r="F90" s="33">
        <f t="shared" si="13"/>
        <v>5.26552318781696</v>
      </c>
      <c r="G90" s="33">
        <f>F90*$C$17</f>
        <v>1.8208179183471047</v>
      </c>
      <c r="H90" s="33">
        <f>F90*$C$18</f>
        <v>1.9919474219511561</v>
      </c>
      <c r="I90" s="33">
        <f aca="true" t="shared" si="14" ref="I90:I101">(F90+G90)*$C$21</f>
        <v>0.3805365174010103</v>
      </c>
      <c r="J90" s="33">
        <f aca="true" t="shared" si="15" ref="J90:J101">(F90+G90+H90+I90)*$C$19</f>
        <v>2.8376475136548693</v>
      </c>
      <c r="K90" s="5">
        <f aca="true" t="shared" si="16" ref="K90:K101">ROUND((F90+G90+H90+J90+I90),2)</f>
        <v>12.3</v>
      </c>
    </row>
    <row r="91" spans="1:11" ht="29.25" customHeight="1">
      <c r="A91" s="2" t="s">
        <v>1308</v>
      </c>
      <c r="B91" s="44" t="s">
        <v>1307</v>
      </c>
      <c r="C91" s="2"/>
      <c r="D91" s="16"/>
      <c r="E91" s="2"/>
      <c r="F91" s="33"/>
      <c r="G91" s="33"/>
      <c r="H91" s="33"/>
      <c r="I91" s="33"/>
      <c r="J91" s="33"/>
      <c r="K91" s="5"/>
    </row>
    <row r="92" spans="1:11" ht="20.25" customHeight="1">
      <c r="A92" s="2" t="s">
        <v>1309</v>
      </c>
      <c r="B92" s="44" t="s">
        <v>1310</v>
      </c>
      <c r="C92" s="2">
        <v>1.52</v>
      </c>
      <c r="D92" s="16" t="s">
        <v>128</v>
      </c>
      <c r="E92" s="2">
        <v>4</v>
      </c>
      <c r="F92" s="33">
        <f t="shared" si="13"/>
        <v>7.846662005374294</v>
      </c>
      <c r="G92" s="33">
        <f>F92*$C$17</f>
        <v>2.713375721458431</v>
      </c>
      <c r="H92" s="33">
        <f>F92*$C$18</f>
        <v>2.9683922366330955</v>
      </c>
      <c r="I92" s="33">
        <f t="shared" si="14"/>
        <v>0.5670740259309173</v>
      </c>
      <c r="J92" s="33">
        <f t="shared" si="15"/>
        <v>4.228651196819021</v>
      </c>
      <c r="K92" s="5">
        <f t="shared" si="16"/>
        <v>18.32</v>
      </c>
    </row>
    <row r="93" spans="1:11" ht="18" customHeight="1">
      <c r="A93" s="2" t="s">
        <v>1311</v>
      </c>
      <c r="B93" s="44" t="s">
        <v>1312</v>
      </c>
      <c r="C93" s="2">
        <v>0.55</v>
      </c>
      <c r="D93" s="16" t="s">
        <v>128</v>
      </c>
      <c r="E93" s="2">
        <v>4</v>
      </c>
      <c r="F93" s="33">
        <f t="shared" si="13"/>
        <v>2.8392526993130676</v>
      </c>
      <c r="G93" s="33">
        <f>F93*$C$17</f>
        <v>0.9818135834224587</v>
      </c>
      <c r="H93" s="33">
        <f>F93*$C$18</f>
        <v>1.0740892961501336</v>
      </c>
      <c r="I93" s="33">
        <f t="shared" si="14"/>
        <v>0.20519125938289776</v>
      </c>
      <c r="J93" s="33">
        <f t="shared" si="15"/>
        <v>1.5301040514805673</v>
      </c>
      <c r="K93" s="5">
        <f t="shared" si="16"/>
        <v>6.63</v>
      </c>
    </row>
    <row r="94" spans="1:11" ht="18" customHeight="1">
      <c r="A94" s="2" t="s">
        <v>1314</v>
      </c>
      <c r="B94" s="44" t="s">
        <v>1315</v>
      </c>
      <c r="C94" s="2"/>
      <c r="D94" s="16"/>
      <c r="E94" s="2"/>
      <c r="F94" s="33"/>
      <c r="G94" s="33"/>
      <c r="H94" s="33"/>
      <c r="I94" s="33"/>
      <c r="J94" s="33"/>
      <c r="K94" s="5"/>
    </row>
    <row r="95" spans="1:11" ht="18" customHeight="1">
      <c r="A95" s="2" t="s">
        <v>1316</v>
      </c>
      <c r="B95" s="44" t="s">
        <v>1317</v>
      </c>
      <c r="C95" s="2">
        <v>0.77</v>
      </c>
      <c r="D95" s="16" t="s">
        <v>32</v>
      </c>
      <c r="E95" s="2">
        <v>4</v>
      </c>
      <c r="F95" s="33">
        <f t="shared" si="13"/>
        <v>3.9749537790382936</v>
      </c>
      <c r="G95" s="33">
        <f>F95*$C$17</f>
        <v>1.374539016791442</v>
      </c>
      <c r="H95" s="33">
        <f>F95*$C$18</f>
        <v>1.5037250146101866</v>
      </c>
      <c r="I95" s="33">
        <f t="shared" si="14"/>
        <v>0.2872677631360568</v>
      </c>
      <c r="J95" s="33">
        <f t="shared" si="15"/>
        <v>2.1421456720727936</v>
      </c>
      <c r="K95" s="5">
        <f t="shared" si="16"/>
        <v>9.28</v>
      </c>
    </row>
    <row r="96" spans="1:11" ht="18" customHeight="1">
      <c r="A96" s="2" t="s">
        <v>1318</v>
      </c>
      <c r="B96" s="44" t="s">
        <v>1319</v>
      </c>
      <c r="C96" s="2">
        <v>1.02</v>
      </c>
      <c r="D96" s="16" t="s">
        <v>32</v>
      </c>
      <c r="E96" s="2">
        <v>4</v>
      </c>
      <c r="F96" s="33">
        <f t="shared" si="13"/>
        <v>5.26552318781696</v>
      </c>
      <c r="G96" s="33">
        <f>F96*$C$17</f>
        <v>1.8208179183471047</v>
      </c>
      <c r="H96" s="33">
        <f>F96*$C$18</f>
        <v>1.9919474219511561</v>
      </c>
      <c r="I96" s="33">
        <f t="shared" si="14"/>
        <v>0.3805365174010103</v>
      </c>
      <c r="J96" s="33">
        <f t="shared" si="15"/>
        <v>2.8376475136548693</v>
      </c>
      <c r="K96" s="5">
        <f t="shared" si="16"/>
        <v>12.3</v>
      </c>
    </row>
    <row r="97" spans="1:11" ht="18" customHeight="1">
      <c r="A97" s="2" t="s">
        <v>1322</v>
      </c>
      <c r="B97" s="44" t="s">
        <v>1321</v>
      </c>
      <c r="C97" s="2">
        <v>0.28</v>
      </c>
      <c r="D97" s="16" t="s">
        <v>153</v>
      </c>
      <c r="E97" s="2">
        <v>3</v>
      </c>
      <c r="F97" s="33">
        <f>(($C$6*$D$9*$C$22/$C$7*C97)*(1+$C$10+$C$11))*(1+$C$12+$D$14+$C$15)*(1+$C$16)+($C$6*$C$20/$C$7*C97)</f>
        <v>1.2158671914218668</v>
      </c>
      <c r="G97" s="2">
        <f>F97*$C$17</f>
        <v>0.42044687479368154</v>
      </c>
      <c r="H97" s="2">
        <f>F97*$C$18</f>
        <v>0.45996255851489226</v>
      </c>
      <c r="I97" s="33">
        <f t="shared" si="14"/>
        <v>0.08787006535577495</v>
      </c>
      <c r="J97" s="33">
        <f t="shared" si="15"/>
        <v>0.6552440070258647</v>
      </c>
      <c r="K97" s="5">
        <f t="shared" si="16"/>
        <v>2.84</v>
      </c>
    </row>
    <row r="98" spans="1:11" ht="18" customHeight="1">
      <c r="A98" s="2" t="s">
        <v>1320</v>
      </c>
      <c r="B98" s="44" t="s">
        <v>1323</v>
      </c>
      <c r="C98" s="2">
        <v>0.35</v>
      </c>
      <c r="D98" s="16" t="s">
        <v>32</v>
      </c>
      <c r="E98" s="2">
        <v>4</v>
      </c>
      <c r="F98" s="33">
        <f>(($C$6*$E$9*$C$22/$C$7*C98)*(1+$C$10+$C$11))*(1+$C$12+$E$14+$C$15)*(1+$C$16)+($C$6*$C$20/$C$7*C98)</f>
        <v>1.8067971722901335</v>
      </c>
      <c r="G98" s="33">
        <f>F98*$C$17</f>
        <v>0.6247904621779281</v>
      </c>
      <c r="H98" s="33">
        <f>F98*$C$18</f>
        <v>0.6835113702773575</v>
      </c>
      <c r="I98" s="33">
        <f t="shared" si="14"/>
        <v>0.1305762559709349</v>
      </c>
      <c r="J98" s="33">
        <f t="shared" si="15"/>
        <v>0.973702578214906</v>
      </c>
      <c r="K98" s="5">
        <f t="shared" si="16"/>
        <v>4.22</v>
      </c>
    </row>
    <row r="99" spans="1:11" ht="18" customHeight="1">
      <c r="A99" s="2" t="s">
        <v>1324</v>
      </c>
      <c r="B99" s="44" t="s">
        <v>1326</v>
      </c>
      <c r="C99" s="2"/>
      <c r="D99" s="16"/>
      <c r="E99" s="2"/>
      <c r="F99" s="33"/>
      <c r="G99" s="33"/>
      <c r="H99" s="33"/>
      <c r="I99" s="33"/>
      <c r="J99" s="33"/>
      <c r="K99" s="5"/>
    </row>
    <row r="100" spans="1:11" ht="18" customHeight="1">
      <c r="A100" s="2" t="s">
        <v>1291</v>
      </c>
      <c r="B100" s="44" t="s">
        <v>1325</v>
      </c>
      <c r="C100" s="2">
        <v>2.6</v>
      </c>
      <c r="D100" s="16" t="s">
        <v>161</v>
      </c>
      <c r="E100" s="2">
        <v>4</v>
      </c>
      <c r="F100" s="33">
        <f>(($C$6*$E$9*$C$22/$C$7*C100)*(1+$C$10+$C$11))*(1+$C$12+$E$14+$C$15)*(1+$C$16)+($C$6*$C$20/$C$7*C100)</f>
        <v>13.421921851298134</v>
      </c>
      <c r="G100" s="33">
        <f>F100*$C$17</f>
        <v>4.641300576178894</v>
      </c>
      <c r="H100" s="33">
        <f>F100*$C$18</f>
        <v>5.077513036346084</v>
      </c>
      <c r="I100" s="33">
        <f t="shared" si="14"/>
        <v>0.9699950443555164</v>
      </c>
      <c r="J100" s="33">
        <f t="shared" si="15"/>
        <v>7.2332191524535885</v>
      </c>
      <c r="K100" s="5">
        <f t="shared" si="16"/>
        <v>31.34</v>
      </c>
    </row>
    <row r="101" spans="1:11" ht="18" customHeight="1">
      <c r="A101" s="2" t="s">
        <v>1293</v>
      </c>
      <c r="B101" s="44" t="s">
        <v>1327</v>
      </c>
      <c r="C101" s="2">
        <v>2.98</v>
      </c>
      <c r="D101" s="16" t="s">
        <v>161</v>
      </c>
      <c r="E101" s="2">
        <v>4</v>
      </c>
      <c r="F101" s="33">
        <f>(($C$6*$E$9*$C$22/$C$7*C101)*(1+$C$10+$C$11))*(1+$C$12+$E$14+$C$15)*(1+$C$16)+($C$6*$C$20/$C$7*C101)</f>
        <v>15.38358735264171</v>
      </c>
      <c r="G101" s="33">
        <f>F101*$C$17</f>
        <v>5.319644506543503</v>
      </c>
      <c r="H101" s="33">
        <f>F101*$C$18</f>
        <v>5.819611095504359</v>
      </c>
      <c r="I101" s="33">
        <f t="shared" si="14"/>
        <v>1.111763550838246</v>
      </c>
      <c r="J101" s="33">
        <f t="shared" si="15"/>
        <v>8.290381951658345</v>
      </c>
      <c r="K101" s="5">
        <f t="shared" si="16"/>
        <v>35.92</v>
      </c>
    </row>
    <row r="102" spans="1:11" ht="18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</sheetData>
  <sheetProtection/>
  <mergeCells count="4">
    <mergeCell ref="G1:K1"/>
    <mergeCell ref="G2:K2"/>
    <mergeCell ref="G3:K3"/>
    <mergeCell ref="G4:K4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view="pageBreakPreview" zoomScaleSheetLayoutView="100" zoomScalePageLayoutView="0" workbookViewId="0" topLeftCell="A1">
      <pane ySplit="24" topLeftCell="A58" activePane="bottomLeft" state="frozen"/>
      <selection pane="topLeft" activeCell="A1" sqref="A1"/>
      <selection pane="bottomLeft" activeCell="C21" sqref="C21"/>
    </sheetView>
  </sheetViews>
  <sheetFormatPr defaultColWidth="9.140625" defaultRowHeight="15"/>
  <cols>
    <col min="1" max="1" width="66.7109375" style="0" customWidth="1"/>
    <col min="2" max="2" width="7.00390625" style="0" customWidth="1"/>
    <col min="3" max="3" width="9.28125" style="0" bestFit="1" customWidth="1"/>
    <col min="4" max="4" width="9.28125" style="0" customWidth="1"/>
    <col min="5" max="5" width="4.57421875" style="0" customWidth="1"/>
    <col min="6" max="6" width="8.8515625" style="0" customWidth="1"/>
    <col min="7" max="7" width="7.7109375" style="0" customWidth="1"/>
    <col min="8" max="8" width="9.57421875" style="0" customWidth="1"/>
    <col min="9" max="9" width="9.57421875" style="234" customWidth="1"/>
    <col min="10" max="10" width="9.7109375" style="0" customWidth="1"/>
    <col min="11" max="11" width="9.00390625" style="0" customWidth="1"/>
  </cols>
  <sheetData>
    <row r="1" spans="6:11" ht="15">
      <c r="F1" s="300" t="s">
        <v>2187</v>
      </c>
      <c r="G1" s="300"/>
      <c r="H1" s="300"/>
      <c r="I1" s="300"/>
      <c r="J1" s="300"/>
      <c r="K1" s="300"/>
    </row>
    <row r="2" spans="6:11" ht="15">
      <c r="F2" s="302" t="s">
        <v>2475</v>
      </c>
      <c r="G2" s="302"/>
      <c r="H2" s="302"/>
      <c r="I2" s="302"/>
      <c r="J2" s="302"/>
      <c r="K2" s="302"/>
    </row>
    <row r="3" spans="7:11" ht="15">
      <c r="G3" s="301" t="s">
        <v>2507</v>
      </c>
      <c r="H3" s="301"/>
      <c r="I3" s="301"/>
      <c r="J3" s="301"/>
      <c r="K3" s="301"/>
    </row>
    <row r="4" spans="7:11" ht="15">
      <c r="G4" s="300" t="s">
        <v>2613</v>
      </c>
      <c r="H4" s="300"/>
      <c r="I4" s="300"/>
      <c r="J4" s="300"/>
      <c r="K4" s="300"/>
    </row>
    <row r="5" ht="18.75">
      <c r="A5" s="21" t="s">
        <v>1403</v>
      </c>
    </row>
    <row r="6" spans="1:7" ht="12" customHeight="1">
      <c r="A6" s="22" t="s">
        <v>4</v>
      </c>
      <c r="B6" s="22"/>
      <c r="C6" s="224">
        <v>127.96</v>
      </c>
      <c r="D6" s="22"/>
      <c r="E6" s="22"/>
      <c r="F6" s="22"/>
      <c r="G6" s="22"/>
    </row>
    <row r="7" spans="1:7" ht="12" customHeight="1">
      <c r="A7" s="22" t="s">
        <v>5</v>
      </c>
      <c r="B7" s="22"/>
      <c r="C7" s="224">
        <v>168</v>
      </c>
      <c r="D7" s="22"/>
      <c r="E7" s="22"/>
      <c r="F7" s="22"/>
      <c r="G7" s="22"/>
    </row>
    <row r="8" spans="1:7" ht="12" customHeight="1">
      <c r="A8" s="23" t="s">
        <v>6</v>
      </c>
      <c r="B8" s="23"/>
      <c r="C8" s="23" t="s">
        <v>7</v>
      </c>
      <c r="D8" s="23" t="s">
        <v>8</v>
      </c>
      <c r="E8" s="23" t="s">
        <v>9</v>
      </c>
      <c r="F8" s="23" t="s">
        <v>10</v>
      </c>
      <c r="G8" s="23" t="s">
        <v>11</v>
      </c>
    </row>
    <row r="9" spans="1:7" ht="12" customHeight="1">
      <c r="A9" s="23"/>
      <c r="B9" s="23"/>
      <c r="C9" s="23">
        <v>1.16</v>
      </c>
      <c r="D9" s="23">
        <v>1.35</v>
      </c>
      <c r="E9" s="23">
        <v>1.57</v>
      </c>
      <c r="F9" s="23">
        <v>1.73</v>
      </c>
      <c r="G9" s="23">
        <v>1.9</v>
      </c>
    </row>
    <row r="10" spans="1:7" ht="12" customHeight="1">
      <c r="A10" s="22" t="s">
        <v>12</v>
      </c>
      <c r="B10" s="22"/>
      <c r="C10" s="224">
        <v>0.5</v>
      </c>
      <c r="D10" s="22"/>
      <c r="E10" s="22"/>
      <c r="F10" s="22"/>
      <c r="G10" s="22"/>
    </row>
    <row r="11" spans="1:7" ht="12" customHeight="1">
      <c r="A11" s="22" t="s">
        <v>1</v>
      </c>
      <c r="B11" s="22"/>
      <c r="C11" s="224">
        <v>0.5</v>
      </c>
      <c r="D11" s="22"/>
      <c r="E11" s="22"/>
      <c r="F11" s="22"/>
      <c r="G11" s="22"/>
    </row>
    <row r="12" spans="1:7" ht="12" customHeight="1">
      <c r="A12" s="22" t="s">
        <v>13</v>
      </c>
      <c r="B12" s="22"/>
      <c r="C12" s="224">
        <v>0.3</v>
      </c>
      <c r="D12" s="22"/>
      <c r="E12" s="22"/>
      <c r="F12" s="22"/>
      <c r="G12" s="22"/>
    </row>
    <row r="13" spans="1:7" ht="12" customHeight="1">
      <c r="A13" s="23" t="s">
        <v>14</v>
      </c>
      <c r="B13" s="23"/>
      <c r="C13" s="23"/>
      <c r="D13" s="23" t="s">
        <v>8</v>
      </c>
      <c r="E13" s="23" t="s">
        <v>9</v>
      </c>
      <c r="F13" s="23" t="s">
        <v>10</v>
      </c>
      <c r="G13" s="23" t="s">
        <v>11</v>
      </c>
    </row>
    <row r="14" spans="1:7" ht="19.5" customHeight="1">
      <c r="A14" s="23"/>
      <c r="B14" s="23"/>
      <c r="C14" s="23"/>
      <c r="D14" s="23">
        <v>0.18</v>
      </c>
      <c r="E14" s="23">
        <v>0.22</v>
      </c>
      <c r="F14" s="23">
        <v>0.26</v>
      </c>
      <c r="G14" s="23">
        <v>0.3</v>
      </c>
    </row>
    <row r="15" spans="1:7" ht="12" customHeight="1">
      <c r="A15" s="22" t="s">
        <v>15</v>
      </c>
      <c r="B15" s="22"/>
      <c r="C15" s="224">
        <v>0.112</v>
      </c>
      <c r="D15" s="22"/>
      <c r="E15" s="22"/>
      <c r="F15" s="22"/>
      <c r="G15" s="22"/>
    </row>
    <row r="16" spans="1:7" ht="12" customHeight="1">
      <c r="A16" s="22" t="s">
        <v>2</v>
      </c>
      <c r="B16" s="22"/>
      <c r="C16" s="224">
        <v>0.0859</v>
      </c>
      <c r="D16" s="22"/>
      <c r="E16" s="22"/>
      <c r="F16" s="22"/>
      <c r="G16" s="22"/>
    </row>
    <row r="17" spans="1:7" ht="12" customHeight="1">
      <c r="A17" s="22" t="s">
        <v>2615</v>
      </c>
      <c r="B17" s="22"/>
      <c r="C17" s="224">
        <v>0.3458</v>
      </c>
      <c r="D17" s="22"/>
      <c r="E17" s="22"/>
      <c r="F17" s="22"/>
      <c r="G17" s="22"/>
    </row>
    <row r="18" spans="1:7" ht="12" customHeight="1">
      <c r="A18" s="22" t="s">
        <v>17</v>
      </c>
      <c r="B18" s="22"/>
      <c r="C18" s="224">
        <v>0.3783</v>
      </c>
      <c r="D18" s="22"/>
      <c r="E18" s="22"/>
      <c r="F18" s="22"/>
      <c r="G18" s="22"/>
    </row>
    <row r="19" spans="1:7" ht="12" customHeight="1">
      <c r="A19" s="22" t="s">
        <v>18</v>
      </c>
      <c r="B19" s="22"/>
      <c r="C19" s="224">
        <v>0.3</v>
      </c>
      <c r="D19" s="22"/>
      <c r="E19" s="22"/>
      <c r="F19" s="22"/>
      <c r="G19" s="22"/>
    </row>
    <row r="20" spans="1:7" ht="12" customHeight="1">
      <c r="A20" s="22" t="s">
        <v>2185</v>
      </c>
      <c r="B20" s="22"/>
      <c r="C20" s="224">
        <v>0.1</v>
      </c>
      <c r="D20" s="22"/>
      <c r="E20" s="22"/>
      <c r="F20" s="22"/>
      <c r="G20" s="22"/>
    </row>
    <row r="21" spans="1:7" s="234" customFormat="1" ht="12" customHeight="1">
      <c r="A21" s="22" t="s">
        <v>2594</v>
      </c>
      <c r="B21" s="22"/>
      <c r="C21" s="224">
        <v>0.0537</v>
      </c>
      <c r="D21" s="22"/>
      <c r="E21" s="22"/>
      <c r="F21" s="22"/>
      <c r="G21" s="22"/>
    </row>
    <row r="22" spans="1:7" s="234" customFormat="1" ht="12" customHeight="1">
      <c r="A22" s="22" t="s">
        <v>0</v>
      </c>
      <c r="B22" s="22"/>
      <c r="C22" s="224">
        <v>1.2</v>
      </c>
      <c r="D22" s="22"/>
      <c r="E22" s="22"/>
      <c r="F22" s="22"/>
      <c r="G22" s="22"/>
    </row>
    <row r="23" ht="26.25" customHeight="1">
      <c r="D23" s="4" t="s">
        <v>166</v>
      </c>
    </row>
    <row r="24" spans="1:11" ht="103.5" customHeight="1">
      <c r="A24" s="35" t="s">
        <v>1313</v>
      </c>
      <c r="B24" s="32" t="s">
        <v>21</v>
      </c>
      <c r="C24" s="32" t="s">
        <v>22</v>
      </c>
      <c r="D24" s="32" t="s">
        <v>23</v>
      </c>
      <c r="E24" s="32" t="s">
        <v>24</v>
      </c>
      <c r="F24" s="32" t="s">
        <v>25</v>
      </c>
      <c r="G24" s="32" t="s">
        <v>26</v>
      </c>
      <c r="H24" s="32" t="s">
        <v>27</v>
      </c>
      <c r="I24" s="32" t="s">
        <v>2604</v>
      </c>
      <c r="J24" s="32" t="s">
        <v>28</v>
      </c>
      <c r="K24" s="32" t="s">
        <v>29</v>
      </c>
    </row>
    <row r="25" spans="1:11" ht="15">
      <c r="A25" s="2" t="s">
        <v>167</v>
      </c>
      <c r="B25" s="2" t="s">
        <v>168</v>
      </c>
      <c r="C25" s="2">
        <v>0.29</v>
      </c>
      <c r="D25" s="2" t="s">
        <v>169</v>
      </c>
      <c r="E25" s="2">
        <v>2</v>
      </c>
      <c r="F25" s="33">
        <f>(($C$6*$C$9*$C$22/$C$7*C25)*(1+$C$10+$C$11))*(1+$C$12+$C$14+$C$15)*(1+$C$16)+($C$6*$C$20/$C$7*C25)</f>
        <v>0.9649689512526933</v>
      </c>
      <c r="G25" s="33">
        <f aca="true" t="shared" si="0" ref="G25:G59">F25*$C$17</f>
        <v>0.33368626334318136</v>
      </c>
      <c r="H25" s="33">
        <f aca="true" t="shared" si="1" ref="H25:H59">F25*$C$18</f>
        <v>0.3650477542588939</v>
      </c>
      <c r="I25" s="33">
        <f>(F25+G25)*$C$21</f>
        <v>0.06973778502379847</v>
      </c>
      <c r="J25" s="33">
        <f>(F25+G25+H25+I25)*$C$19</f>
        <v>0.5200322261635701</v>
      </c>
      <c r="K25" s="5">
        <f>ROUND((F25+G25+H25+J25+I25),2)</f>
        <v>2.25</v>
      </c>
    </row>
    <row r="26" spans="1:11" ht="25.5" customHeight="1">
      <c r="A26" s="2" t="s">
        <v>170</v>
      </c>
      <c r="B26" s="2" t="s">
        <v>171</v>
      </c>
      <c r="C26" s="2">
        <v>3.8</v>
      </c>
      <c r="D26" s="2" t="s">
        <v>142</v>
      </c>
      <c r="E26" s="2">
        <v>3</v>
      </c>
      <c r="F26" s="33">
        <f>(($C$6*$D$9*$C$22/$C$7*C26)*(1+$C$10+$C$11))*(1+$C$12+$D$14+$C$15)*(1+$C$16)+($C$6*$C$20/$C$7*C26)</f>
        <v>16.501054740725337</v>
      </c>
      <c r="G26" s="33">
        <f t="shared" si="0"/>
        <v>5.706064729342821</v>
      </c>
      <c r="H26" s="33">
        <f t="shared" si="1"/>
        <v>6.2423490084163955</v>
      </c>
      <c r="I26" s="33">
        <f aca="true" t="shared" si="2" ref="I26:I89">(F26+G26)*$C$21</f>
        <v>1.19252231554266</v>
      </c>
      <c r="J26" s="33">
        <f aca="true" t="shared" si="3" ref="J26:J89">(F26+G26+H26+I26)*$C$19</f>
        <v>8.892597238208165</v>
      </c>
      <c r="K26" s="5">
        <f aca="true" t="shared" si="4" ref="K26:K89">ROUND((F26+G26+H26+J26+I26),2)</f>
        <v>38.53</v>
      </c>
    </row>
    <row r="27" spans="1:11" ht="28.5" customHeight="1">
      <c r="A27" s="2" t="s">
        <v>172</v>
      </c>
      <c r="B27" s="2" t="s">
        <v>173</v>
      </c>
      <c r="C27" s="2">
        <v>4.1</v>
      </c>
      <c r="D27" s="2" t="s">
        <v>142</v>
      </c>
      <c r="E27" s="2">
        <v>3</v>
      </c>
      <c r="F27" s="33">
        <f>(($C$6*$D$9*$C$22/$C$7*C27)*(1+$C$10+$C$11))*(1+$C$12+$D$14+$C$15)*(1+$C$16)+($C$6*$C$20/$C$7*C27)</f>
        <v>17.803769588677334</v>
      </c>
      <c r="G27" s="33">
        <f t="shared" si="0"/>
        <v>6.156543523764622</v>
      </c>
      <c r="H27" s="33">
        <f t="shared" si="1"/>
        <v>6.735166035396635</v>
      </c>
      <c r="I27" s="33">
        <f t="shared" si="2"/>
        <v>1.286668814138133</v>
      </c>
      <c r="J27" s="33">
        <f t="shared" si="3"/>
        <v>9.594644388593016</v>
      </c>
      <c r="K27" s="5">
        <f t="shared" si="4"/>
        <v>41.58</v>
      </c>
    </row>
    <row r="28" spans="1:11" ht="17.25" customHeight="1">
      <c r="A28" s="2" t="s">
        <v>174</v>
      </c>
      <c r="B28" s="2" t="s">
        <v>175</v>
      </c>
      <c r="C28" s="2">
        <v>0.99</v>
      </c>
      <c r="D28" s="2" t="s">
        <v>176</v>
      </c>
      <c r="E28" s="2">
        <v>3</v>
      </c>
      <c r="F28" s="33">
        <f>(($C$6*$D$9*$C$22/$C$7*C28)*(1+$C$10+$C$11))*(1+$C$12+$D$14+$C$15)*(1+$C$16)+($C$6*$C$20/$C$7*C28)</f>
        <v>4.2989589982416</v>
      </c>
      <c r="G28" s="33">
        <f t="shared" si="0"/>
        <v>1.4865800215919454</v>
      </c>
      <c r="H28" s="33">
        <f t="shared" si="1"/>
        <v>1.6262961890347976</v>
      </c>
      <c r="I28" s="33">
        <f t="shared" si="2"/>
        <v>0.3106834453650614</v>
      </c>
      <c r="J28" s="33">
        <f t="shared" si="3"/>
        <v>2.316755596270021</v>
      </c>
      <c r="K28" s="5">
        <f t="shared" si="4"/>
        <v>10.04</v>
      </c>
    </row>
    <row r="29" spans="1:11" ht="15" customHeight="1">
      <c r="A29" s="2" t="s">
        <v>177</v>
      </c>
      <c r="B29" s="2" t="s">
        <v>178</v>
      </c>
      <c r="C29" s="2">
        <v>0.53</v>
      </c>
      <c r="D29" s="2" t="s">
        <v>142</v>
      </c>
      <c r="E29" s="2">
        <v>3</v>
      </c>
      <c r="F29" s="33">
        <f>(($C$6*$D$9*$C$22/$C$7*C29)*(1+$C$10+$C$11))*(1+$C$12+$D$14+$C$15)*(1+$C$16)+($C$6*$C$20/$C$7*C29)</f>
        <v>2.301462898048534</v>
      </c>
      <c r="G29" s="33">
        <f t="shared" si="0"/>
        <v>0.795845870145183</v>
      </c>
      <c r="H29" s="33">
        <f t="shared" si="1"/>
        <v>0.8706434143317605</v>
      </c>
      <c r="I29" s="33">
        <f t="shared" si="2"/>
        <v>0.1663254808520026</v>
      </c>
      <c r="J29" s="33">
        <f t="shared" si="3"/>
        <v>1.240283299013244</v>
      </c>
      <c r="K29" s="5">
        <f t="shared" si="4"/>
        <v>5.37</v>
      </c>
    </row>
    <row r="30" spans="1:11" ht="15">
      <c r="A30" s="2" t="s">
        <v>179</v>
      </c>
      <c r="B30" s="2" t="s">
        <v>180</v>
      </c>
      <c r="C30" s="2">
        <v>0.17</v>
      </c>
      <c r="D30" s="2" t="s">
        <v>46</v>
      </c>
      <c r="E30" s="2">
        <v>3</v>
      </c>
      <c r="F30" s="33">
        <f>(($C$6*$D$9*$C$22/$C$7*C30)*(1+$C$10+$C$11))*(1+$C$12+$D$14+$C$15)*(1+$C$16)+($C$6*$C$20/$C$7*C30)</f>
        <v>0.7382050805061335</v>
      </c>
      <c r="G30" s="33">
        <f t="shared" si="0"/>
        <v>0.255271316839021</v>
      </c>
      <c r="H30" s="33">
        <f t="shared" si="1"/>
        <v>0.27926298195547034</v>
      </c>
      <c r="I30" s="33">
        <f t="shared" si="2"/>
        <v>0.0533496825374348</v>
      </c>
      <c r="J30" s="33">
        <f t="shared" si="3"/>
        <v>0.39782671855141793</v>
      </c>
      <c r="K30" s="5">
        <f t="shared" si="4"/>
        <v>1.72</v>
      </c>
    </row>
    <row r="31" spans="1:11" ht="15.75" customHeight="1">
      <c r="A31" s="2" t="s">
        <v>181</v>
      </c>
      <c r="B31" s="2" t="s">
        <v>182</v>
      </c>
      <c r="C31" s="2">
        <v>3.6</v>
      </c>
      <c r="D31" s="2" t="s">
        <v>183</v>
      </c>
      <c r="E31" s="2">
        <v>4</v>
      </c>
      <c r="F31" s="33">
        <f aca="true" t="shared" si="5" ref="F31:F36">(($C$6*$E$9*$C$22/$C$7*C31)*(1+$C$10+$C$11))*(1+$C$12+$E$14+$C$15)*(1+$C$16)+($C$6*$C$20/$C$7*C31)</f>
        <v>18.584199486412803</v>
      </c>
      <c r="G31" s="33">
        <f t="shared" si="0"/>
        <v>6.426416182401547</v>
      </c>
      <c r="H31" s="33">
        <f t="shared" si="1"/>
        <v>7.030402665709964</v>
      </c>
      <c r="I31" s="33">
        <f t="shared" si="2"/>
        <v>1.3430700614153306</v>
      </c>
      <c r="J31" s="33">
        <f t="shared" si="3"/>
        <v>10.015226518781892</v>
      </c>
      <c r="K31" s="5">
        <f t="shared" si="4"/>
        <v>43.4</v>
      </c>
    </row>
    <row r="32" spans="1:11" ht="18" customHeight="1">
      <c r="A32" s="2" t="s">
        <v>184</v>
      </c>
      <c r="B32" s="2" t="s">
        <v>185</v>
      </c>
      <c r="C32" s="2">
        <v>3.1</v>
      </c>
      <c r="D32" s="2" t="s">
        <v>183</v>
      </c>
      <c r="E32" s="2">
        <v>4</v>
      </c>
      <c r="F32" s="33">
        <f t="shared" si="5"/>
        <v>16.003060668855465</v>
      </c>
      <c r="G32" s="33">
        <f t="shared" si="0"/>
        <v>5.53385837929022</v>
      </c>
      <c r="H32" s="33">
        <f t="shared" si="1"/>
        <v>6.053957851028023</v>
      </c>
      <c r="I32" s="33">
        <f t="shared" si="2"/>
        <v>1.1565325528854231</v>
      </c>
      <c r="J32" s="33">
        <f t="shared" si="3"/>
        <v>8.624222835617738</v>
      </c>
      <c r="K32" s="5">
        <f t="shared" si="4"/>
        <v>37.37</v>
      </c>
    </row>
    <row r="33" spans="1:11" ht="18" customHeight="1">
      <c r="A33" s="2" t="s">
        <v>1328</v>
      </c>
      <c r="B33" s="2" t="s">
        <v>186</v>
      </c>
      <c r="C33" s="2">
        <v>5.6</v>
      </c>
      <c r="D33" s="2" t="s">
        <v>183</v>
      </c>
      <c r="E33" s="2">
        <v>4</v>
      </c>
      <c r="F33" s="33">
        <f t="shared" si="5"/>
        <v>28.908754756642136</v>
      </c>
      <c r="G33" s="33">
        <f t="shared" si="0"/>
        <v>9.99664739484685</v>
      </c>
      <c r="H33" s="33">
        <f t="shared" si="1"/>
        <v>10.93618192443772</v>
      </c>
      <c r="I33" s="33">
        <f t="shared" si="2"/>
        <v>2.0892200955349582</v>
      </c>
      <c r="J33" s="33">
        <f t="shared" si="3"/>
        <v>15.579241251438496</v>
      </c>
      <c r="K33" s="5">
        <f t="shared" si="4"/>
        <v>67.51</v>
      </c>
    </row>
    <row r="34" spans="1:11" ht="16.5" customHeight="1">
      <c r="A34" s="2" t="s">
        <v>187</v>
      </c>
      <c r="B34" s="2" t="s">
        <v>188</v>
      </c>
      <c r="C34" s="2">
        <v>13.99</v>
      </c>
      <c r="D34" s="2" t="s">
        <v>169</v>
      </c>
      <c r="E34" s="2">
        <v>4</v>
      </c>
      <c r="F34" s="33">
        <f t="shared" si="5"/>
        <v>72.2202641152542</v>
      </c>
      <c r="G34" s="33">
        <f t="shared" si="0"/>
        <v>24.9737673310549</v>
      </c>
      <c r="H34" s="33">
        <f t="shared" si="1"/>
        <v>27.320925914800664</v>
      </c>
      <c r="I34" s="33">
        <f t="shared" si="2"/>
        <v>5.219319488666798</v>
      </c>
      <c r="J34" s="33">
        <f t="shared" si="3"/>
        <v>38.920283054932966</v>
      </c>
      <c r="K34" s="5">
        <f t="shared" si="4"/>
        <v>168.65</v>
      </c>
    </row>
    <row r="35" spans="1:11" ht="16.5" customHeight="1">
      <c r="A35" s="2" t="s">
        <v>189</v>
      </c>
      <c r="B35" s="2" t="s">
        <v>190</v>
      </c>
      <c r="C35" s="2">
        <v>9.63</v>
      </c>
      <c r="D35" s="2" t="s">
        <v>169</v>
      </c>
      <c r="E35" s="2">
        <v>4</v>
      </c>
      <c r="F35" s="33">
        <f t="shared" si="5"/>
        <v>49.712733626154254</v>
      </c>
      <c r="G35" s="33">
        <f t="shared" si="0"/>
        <v>17.190663287924142</v>
      </c>
      <c r="H35" s="33">
        <f t="shared" si="1"/>
        <v>18.806327130774154</v>
      </c>
      <c r="I35" s="33">
        <f t="shared" si="2"/>
        <v>3.59271241428601</v>
      </c>
      <c r="J35" s="33">
        <f t="shared" si="3"/>
        <v>26.790730937741568</v>
      </c>
      <c r="K35" s="5">
        <f t="shared" si="4"/>
        <v>116.09</v>
      </c>
    </row>
    <row r="36" spans="1:11" ht="15" customHeight="1">
      <c r="A36" s="2" t="s">
        <v>191</v>
      </c>
      <c r="B36" s="2" t="s">
        <v>192</v>
      </c>
      <c r="C36" s="2">
        <v>1.34</v>
      </c>
      <c r="D36" s="2" t="s">
        <v>169</v>
      </c>
      <c r="E36" s="2">
        <v>4</v>
      </c>
      <c r="F36" s="33">
        <f t="shared" si="5"/>
        <v>6.917452031053654</v>
      </c>
      <c r="G36" s="33">
        <f t="shared" si="0"/>
        <v>2.3920549123383537</v>
      </c>
      <c r="H36" s="33">
        <f t="shared" si="1"/>
        <v>2.6168721033475975</v>
      </c>
      <c r="I36" s="33">
        <f t="shared" si="2"/>
        <v>0.49992052286015076</v>
      </c>
      <c r="J36" s="33">
        <f t="shared" si="3"/>
        <v>3.7278898708799266</v>
      </c>
      <c r="K36" s="5">
        <f t="shared" si="4"/>
        <v>16.15</v>
      </c>
    </row>
    <row r="37" spans="1:11" ht="15">
      <c r="A37" s="2" t="s">
        <v>2188</v>
      </c>
      <c r="B37" s="2" t="s">
        <v>193</v>
      </c>
      <c r="C37" s="2">
        <v>2.8</v>
      </c>
      <c r="D37" s="2" t="s">
        <v>161</v>
      </c>
      <c r="E37" s="2">
        <v>3</v>
      </c>
      <c r="F37" s="33">
        <f aca="true" t="shared" si="6" ref="F37:F43">(($C$6*$D$9*$C$22/$C$7*C37)*(1+$C$10+$C$11))*(1+$C$12+$D$14+$C$15)*(1+$C$16)+($C$6*$C$20/$C$7*C37)</f>
        <v>12.158671914218667</v>
      </c>
      <c r="G37" s="33">
        <f t="shared" si="0"/>
        <v>4.204468747936815</v>
      </c>
      <c r="H37" s="33">
        <f t="shared" si="1"/>
        <v>4.599625585148922</v>
      </c>
      <c r="I37" s="33">
        <f t="shared" si="2"/>
        <v>0.8787006535577493</v>
      </c>
      <c r="J37" s="33">
        <f t="shared" si="3"/>
        <v>6.552440070258645</v>
      </c>
      <c r="K37" s="5">
        <f t="shared" si="4"/>
        <v>28.39</v>
      </c>
    </row>
    <row r="38" spans="1:11" ht="30" customHeight="1">
      <c r="A38" s="2" t="s">
        <v>194</v>
      </c>
      <c r="B38" s="2" t="s">
        <v>195</v>
      </c>
      <c r="C38" s="2">
        <v>0.14</v>
      </c>
      <c r="D38" s="2" t="s">
        <v>153</v>
      </c>
      <c r="E38" s="2">
        <v>3</v>
      </c>
      <c r="F38" s="33">
        <f t="shared" si="6"/>
        <v>0.6079335957109334</v>
      </c>
      <c r="G38" s="33">
        <f t="shared" si="0"/>
        <v>0.21022343739684077</v>
      </c>
      <c r="H38" s="33">
        <f t="shared" si="1"/>
        <v>0.22998127925744613</v>
      </c>
      <c r="I38" s="33">
        <f t="shared" si="2"/>
        <v>0.043935032677887474</v>
      </c>
      <c r="J38" s="33">
        <f t="shared" si="3"/>
        <v>0.32762200351293236</v>
      </c>
      <c r="K38" s="5">
        <f t="shared" si="4"/>
        <v>1.42</v>
      </c>
    </row>
    <row r="39" spans="1:11" ht="19.5" customHeight="1">
      <c r="A39" s="2" t="s">
        <v>196</v>
      </c>
      <c r="B39" s="2" t="s">
        <v>197</v>
      </c>
      <c r="C39" s="2">
        <v>1.58</v>
      </c>
      <c r="D39" s="2" t="s">
        <v>142</v>
      </c>
      <c r="E39" s="2">
        <v>3</v>
      </c>
      <c r="F39" s="33">
        <f t="shared" si="6"/>
        <v>6.8609648658805344</v>
      </c>
      <c r="G39" s="33">
        <f t="shared" si="0"/>
        <v>2.3725216506214886</v>
      </c>
      <c r="H39" s="33">
        <f t="shared" si="1"/>
        <v>2.5955030087626065</v>
      </c>
      <c r="I39" s="33">
        <f t="shared" si="2"/>
        <v>0.4958382259361586</v>
      </c>
      <c r="J39" s="33">
        <f t="shared" si="3"/>
        <v>3.6974483253602357</v>
      </c>
      <c r="K39" s="5">
        <f t="shared" si="4"/>
        <v>16.02</v>
      </c>
    </row>
    <row r="40" spans="1:11" ht="32.25" customHeight="1">
      <c r="A40" s="2" t="s">
        <v>198</v>
      </c>
      <c r="B40" s="2" t="s">
        <v>199</v>
      </c>
      <c r="C40" s="2">
        <v>1.21</v>
      </c>
      <c r="D40" s="2" t="s">
        <v>32</v>
      </c>
      <c r="E40" s="2">
        <v>3</v>
      </c>
      <c r="F40" s="33">
        <f t="shared" si="6"/>
        <v>5.254283220073067</v>
      </c>
      <c r="G40" s="33">
        <f t="shared" si="0"/>
        <v>1.8169311375012667</v>
      </c>
      <c r="H40" s="33">
        <f t="shared" si="1"/>
        <v>1.9876953421536414</v>
      </c>
      <c r="I40" s="33">
        <f t="shared" si="2"/>
        <v>0.3797242110017417</v>
      </c>
      <c r="J40" s="33">
        <f t="shared" si="3"/>
        <v>2.831590173218915</v>
      </c>
      <c r="K40" s="5">
        <f t="shared" si="4"/>
        <v>12.27</v>
      </c>
    </row>
    <row r="41" spans="1:11" ht="18.75" customHeight="1">
      <c r="A41" s="2" t="s">
        <v>200</v>
      </c>
      <c r="B41" s="2" t="s">
        <v>201</v>
      </c>
      <c r="C41" s="2">
        <v>1.62</v>
      </c>
      <c r="D41" s="2" t="s">
        <v>32</v>
      </c>
      <c r="E41" s="2">
        <v>3</v>
      </c>
      <c r="F41" s="33">
        <f t="shared" si="6"/>
        <v>7.034660178940801</v>
      </c>
      <c r="G41" s="33">
        <f t="shared" si="0"/>
        <v>2.432585489877729</v>
      </c>
      <c r="H41" s="33">
        <f t="shared" si="1"/>
        <v>2.661211945693305</v>
      </c>
      <c r="I41" s="33">
        <f t="shared" si="2"/>
        <v>0.5083910924155551</v>
      </c>
      <c r="J41" s="33">
        <f t="shared" si="3"/>
        <v>3.7910546120782174</v>
      </c>
      <c r="K41" s="5">
        <f t="shared" si="4"/>
        <v>16.43</v>
      </c>
    </row>
    <row r="42" spans="1:11" ht="18" customHeight="1">
      <c r="A42" s="2" t="s">
        <v>202</v>
      </c>
      <c r="B42" s="2" t="s">
        <v>203</v>
      </c>
      <c r="C42" s="2">
        <v>0.11</v>
      </c>
      <c r="D42" s="2" t="s">
        <v>46</v>
      </c>
      <c r="E42" s="2">
        <v>2</v>
      </c>
      <c r="F42" s="33">
        <f>(($C$6*$C$9*$C$22/$C$7*C42)*(1+$C$10+$C$11))*(1+$C$12+$C$14+$C$15)*(1+$C$16)+($C$6*$C$20/$C$7*C42)</f>
        <v>0.3660227056475733</v>
      </c>
      <c r="G42" s="33">
        <f t="shared" si="0"/>
        <v>0.12657065161293085</v>
      </c>
      <c r="H42" s="33">
        <f t="shared" si="1"/>
        <v>0.13846638954647697</v>
      </c>
      <c r="I42" s="33">
        <f t="shared" si="2"/>
        <v>0.02645226328488907</v>
      </c>
      <c r="J42" s="33">
        <f t="shared" si="3"/>
        <v>0.19725360302756104</v>
      </c>
      <c r="K42" s="5">
        <f t="shared" si="4"/>
        <v>0.85</v>
      </c>
    </row>
    <row r="43" spans="1:11" ht="42" customHeight="1">
      <c r="A43" s="2" t="s">
        <v>204</v>
      </c>
      <c r="B43" s="2" t="s">
        <v>205</v>
      </c>
      <c r="C43" s="2">
        <v>0.14</v>
      </c>
      <c r="D43" s="2" t="s">
        <v>206</v>
      </c>
      <c r="E43" s="2">
        <v>3</v>
      </c>
      <c r="F43" s="33">
        <f t="shared" si="6"/>
        <v>0.6079335957109334</v>
      </c>
      <c r="G43" s="33">
        <f t="shared" si="0"/>
        <v>0.21022343739684077</v>
      </c>
      <c r="H43" s="33">
        <f t="shared" si="1"/>
        <v>0.22998127925744613</v>
      </c>
      <c r="I43" s="33">
        <f t="shared" si="2"/>
        <v>0.043935032677887474</v>
      </c>
      <c r="J43" s="33">
        <f t="shared" si="3"/>
        <v>0.32762200351293236</v>
      </c>
      <c r="K43" s="5">
        <f t="shared" si="4"/>
        <v>1.42</v>
      </c>
    </row>
    <row r="44" spans="1:11" ht="31.5" customHeight="1">
      <c r="A44" s="2" t="s">
        <v>207</v>
      </c>
      <c r="B44" s="2" t="s">
        <v>208</v>
      </c>
      <c r="C44" s="2">
        <v>0.37</v>
      </c>
      <c r="D44" s="2" t="s">
        <v>209</v>
      </c>
      <c r="E44" s="2">
        <v>4</v>
      </c>
      <c r="F44" s="33">
        <f>(($C$6*$E$9*$C$22/$C$7*C44)*(1+$C$10+$C$11))*(1+$C$12+$E$14+$C$15)*(1+$C$16)+($C$6*$C$20/$C$7*C44)</f>
        <v>1.9100427249924268</v>
      </c>
      <c r="G44" s="33">
        <f t="shared" si="0"/>
        <v>0.6604927743023812</v>
      </c>
      <c r="H44" s="33">
        <f t="shared" si="1"/>
        <v>0.7225691628646351</v>
      </c>
      <c r="I44" s="33">
        <f t="shared" si="2"/>
        <v>0.13803775631213117</v>
      </c>
      <c r="J44" s="33">
        <f t="shared" si="3"/>
        <v>1.0293427255414722</v>
      </c>
      <c r="K44" s="5">
        <f t="shared" si="4"/>
        <v>4.46</v>
      </c>
    </row>
    <row r="45" spans="1:11" ht="45" customHeight="1">
      <c r="A45" s="2" t="s">
        <v>210</v>
      </c>
      <c r="B45" s="2" t="s">
        <v>211</v>
      </c>
      <c r="C45" s="2">
        <v>0.26</v>
      </c>
      <c r="D45" s="2" t="s">
        <v>206</v>
      </c>
      <c r="E45" s="2">
        <v>4</v>
      </c>
      <c r="F45" s="33">
        <f>(($C$6*$E$9/$C$7*C45)*(1+$C$10+$C$11))*(1+$C$12+$E$14+$C$15)*(1+$C$16)+($C$6*$C$20/$C$7*C45)</f>
        <v>1.1217940431637337</v>
      </c>
      <c r="G45" s="2">
        <f t="shared" si="0"/>
        <v>0.3879163801260191</v>
      </c>
      <c r="H45" s="2">
        <f t="shared" si="1"/>
        <v>0.4243746865288405</v>
      </c>
      <c r="I45" s="33">
        <f t="shared" si="2"/>
        <v>0.08107144973065972</v>
      </c>
      <c r="J45" s="33">
        <f t="shared" si="3"/>
        <v>0.6045469678647758</v>
      </c>
      <c r="K45" s="5">
        <f t="shared" si="4"/>
        <v>2.62</v>
      </c>
    </row>
    <row r="46" spans="1:11" ht="48.75" customHeight="1">
      <c r="A46" s="2" t="s">
        <v>212</v>
      </c>
      <c r="B46" s="2" t="s">
        <v>213</v>
      </c>
      <c r="C46" s="2">
        <v>0.14</v>
      </c>
      <c r="D46" s="2" t="s">
        <v>206</v>
      </c>
      <c r="E46" s="2">
        <v>3</v>
      </c>
      <c r="F46" s="33">
        <f>(($C$6*$D$9*$C$22/$C$7*C46)*(1+$C$10+$C$11))*(1+$C$12+$D$14+$C$15)*(1+$C$16)+($C$6*$C$20/$C$7*C46)</f>
        <v>0.6079335957109334</v>
      </c>
      <c r="G46" s="33">
        <f t="shared" si="0"/>
        <v>0.21022343739684077</v>
      </c>
      <c r="H46" s="33">
        <f t="shared" si="1"/>
        <v>0.22998127925744613</v>
      </c>
      <c r="I46" s="33">
        <f t="shared" si="2"/>
        <v>0.043935032677887474</v>
      </c>
      <c r="J46" s="33">
        <f t="shared" si="3"/>
        <v>0.32762200351293236</v>
      </c>
      <c r="K46" s="5">
        <f t="shared" si="4"/>
        <v>1.42</v>
      </c>
    </row>
    <row r="47" spans="1:11" ht="20.25" customHeight="1">
      <c r="A47" s="2" t="s">
        <v>214</v>
      </c>
      <c r="B47" s="2" t="s">
        <v>215</v>
      </c>
      <c r="C47" s="2">
        <v>0.89</v>
      </c>
      <c r="D47" s="2" t="s">
        <v>216</v>
      </c>
      <c r="E47" s="2">
        <v>4</v>
      </c>
      <c r="F47" s="33">
        <f>(($C$6*$E$9*$C$22/$C$7*C47)*(1+$C$10+$C$11))*(1+$C$12+$E$14+$C$15)*(1+$C$16)+($C$6*$C$20/$C$7*C47)</f>
        <v>4.594427095252055</v>
      </c>
      <c r="G47" s="33">
        <f t="shared" si="0"/>
        <v>1.5887528895381604</v>
      </c>
      <c r="H47" s="33">
        <f t="shared" si="1"/>
        <v>1.7380717701338524</v>
      </c>
      <c r="I47" s="33">
        <f t="shared" si="2"/>
        <v>0.3320367651832345</v>
      </c>
      <c r="J47" s="33">
        <f t="shared" si="3"/>
        <v>2.4759865560321903</v>
      </c>
      <c r="K47" s="5">
        <f t="shared" si="4"/>
        <v>10.73</v>
      </c>
    </row>
    <row r="48" spans="1:11" ht="15">
      <c r="A48" s="2" t="s">
        <v>217</v>
      </c>
      <c r="B48" s="2" t="s">
        <v>218</v>
      </c>
      <c r="C48" s="2">
        <v>0.29</v>
      </c>
      <c r="D48" s="2" t="s">
        <v>206</v>
      </c>
      <c r="E48" s="2">
        <v>4</v>
      </c>
      <c r="F48" s="33">
        <f>(($C$6*$E$9*$C$22/$C$7*C48)*(1+$C$10+$C$11))*(1+$C$12+$E$14+$C$15)*(1+$C$16)+($C$6*$C$20/$C$7*C48)</f>
        <v>1.4970605141832534</v>
      </c>
      <c r="G48" s="33">
        <f t="shared" si="0"/>
        <v>0.517683525804569</v>
      </c>
      <c r="H48" s="33">
        <f t="shared" si="1"/>
        <v>0.5663379925155247</v>
      </c>
      <c r="I48" s="33">
        <f t="shared" si="2"/>
        <v>0.10819175494734605</v>
      </c>
      <c r="J48" s="33">
        <f t="shared" si="3"/>
        <v>0.8067821362352079</v>
      </c>
      <c r="K48" s="5">
        <f t="shared" si="4"/>
        <v>3.5</v>
      </c>
    </row>
    <row r="49" spans="1:11" ht="47.25" customHeight="1">
      <c r="A49" s="2" t="s">
        <v>219</v>
      </c>
      <c r="B49" s="2" t="s">
        <v>220</v>
      </c>
      <c r="C49" s="2">
        <v>0.21</v>
      </c>
      <c r="D49" s="2" t="s">
        <v>206</v>
      </c>
      <c r="E49" s="2">
        <v>4</v>
      </c>
      <c r="F49" s="33">
        <f>(($C$6*$E$9*$C$22/$C$7*C49)*(1+$C$10+$C$11))*(1+$C$12+$E$14+$C$15)*(1+$C$16)+($C$6*$C$20/$C$7*C49)</f>
        <v>1.0840783033740802</v>
      </c>
      <c r="G49" s="33">
        <f t="shared" si="0"/>
        <v>0.37487427730675693</v>
      </c>
      <c r="H49" s="33">
        <f t="shared" si="1"/>
        <v>0.41010682216641453</v>
      </c>
      <c r="I49" s="33">
        <f t="shared" si="2"/>
        <v>0.07834575358256096</v>
      </c>
      <c r="J49" s="33">
        <f t="shared" si="3"/>
        <v>0.5842215469289438</v>
      </c>
      <c r="K49" s="5">
        <f t="shared" si="4"/>
        <v>2.53</v>
      </c>
    </row>
    <row r="50" spans="1:11" ht="16.5" customHeight="1">
      <c r="A50" s="2" t="s">
        <v>221</v>
      </c>
      <c r="B50" s="2" t="s">
        <v>222</v>
      </c>
      <c r="C50" s="2">
        <v>0.62</v>
      </c>
      <c r="D50" s="2" t="s">
        <v>206</v>
      </c>
      <c r="E50" s="2">
        <v>5</v>
      </c>
      <c r="F50" s="33">
        <f>(($C$6*$F$9*$C$22/$C$7*C50)*(1+$C$10+$C$11))*(1+$C$12+$F$14+$C$15)*(1+$C$16)+($C$6*$C$20/$C$7*C50)</f>
        <v>3.6071421186907737</v>
      </c>
      <c r="G50" s="33">
        <f t="shared" si="0"/>
        <v>1.2473497446432695</v>
      </c>
      <c r="H50" s="33">
        <f t="shared" si="1"/>
        <v>1.3645818635007199</v>
      </c>
      <c r="I50" s="33">
        <f t="shared" si="2"/>
        <v>0.2606862130610381</v>
      </c>
      <c r="J50" s="33">
        <f t="shared" si="3"/>
        <v>1.9439279819687405</v>
      </c>
      <c r="K50" s="5">
        <f t="shared" si="4"/>
        <v>8.42</v>
      </c>
    </row>
    <row r="51" spans="1:11" ht="17.25" customHeight="1">
      <c r="A51" s="2" t="s">
        <v>223</v>
      </c>
      <c r="B51" s="2" t="s">
        <v>224</v>
      </c>
      <c r="C51" s="2">
        <v>0.9</v>
      </c>
      <c r="D51" s="2" t="s">
        <v>206</v>
      </c>
      <c r="E51" s="2">
        <v>5</v>
      </c>
      <c r="F51" s="33">
        <f>(($C$6*$F$9*$C$22/$C$7*C51)*(1+$C$10+$C$11))*(1+$C$12+$F$14+$C$15)*(1+$C$16)+($C$6*$C$20/$C$7*C51)</f>
        <v>5.236174043260801</v>
      </c>
      <c r="G51" s="33">
        <f t="shared" si="0"/>
        <v>1.810668984159585</v>
      </c>
      <c r="H51" s="33">
        <f t="shared" si="1"/>
        <v>1.9808446405655613</v>
      </c>
      <c r="I51" s="33">
        <f t="shared" si="2"/>
        <v>0.37841547057247477</v>
      </c>
      <c r="J51" s="33">
        <f t="shared" si="3"/>
        <v>2.821830941567527</v>
      </c>
      <c r="K51" s="5">
        <f t="shared" si="4"/>
        <v>12.23</v>
      </c>
    </row>
    <row r="52" spans="1:11" ht="27.75" customHeight="1">
      <c r="A52" s="2" t="s">
        <v>225</v>
      </c>
      <c r="B52" s="2" t="s">
        <v>226</v>
      </c>
      <c r="C52" s="2">
        <v>0.4</v>
      </c>
      <c r="D52" s="2" t="s">
        <v>206</v>
      </c>
      <c r="E52" s="2">
        <v>4</v>
      </c>
      <c r="F52" s="33">
        <f>(($C$6*$E$9*$C$22/$C$7*C52)*(1+$C$10+$C$11))*(1+$C$12+$E$14+$C$15)*(1+$C$16)+($C$6*$C$20/$C$7*C52)</f>
        <v>2.0649110540458673</v>
      </c>
      <c r="G52" s="33">
        <f t="shared" si="0"/>
        <v>0.7140462424890609</v>
      </c>
      <c r="H52" s="33">
        <f t="shared" si="1"/>
        <v>0.7811558517455517</v>
      </c>
      <c r="I52" s="33">
        <f t="shared" si="2"/>
        <v>0.14923000682392565</v>
      </c>
      <c r="J52" s="33">
        <f t="shared" si="3"/>
        <v>1.1128029465313216</v>
      </c>
      <c r="K52" s="5">
        <f t="shared" si="4"/>
        <v>4.82</v>
      </c>
    </row>
    <row r="53" spans="1:11" ht="29.25" customHeight="1">
      <c r="A53" s="2" t="s">
        <v>227</v>
      </c>
      <c r="B53" s="2" t="s">
        <v>228</v>
      </c>
      <c r="C53" s="2">
        <v>1.19</v>
      </c>
      <c r="D53" s="2" t="s">
        <v>206</v>
      </c>
      <c r="E53" s="2">
        <v>4</v>
      </c>
      <c r="F53" s="33">
        <f>(($C$6*$E$9*$C$22/$C$7*C53)*(1+$C$10+$C$11))*(1+$C$12+$E$14+$C$15)*(1+$C$16)+($C$6*$C$20/$C$7*C53)</f>
        <v>6.1431103857864535</v>
      </c>
      <c r="G53" s="33">
        <f t="shared" si="0"/>
        <v>2.1242875714049556</v>
      </c>
      <c r="H53" s="33">
        <f t="shared" si="1"/>
        <v>2.3239386589430153</v>
      </c>
      <c r="I53" s="33">
        <f t="shared" si="2"/>
        <v>0.44395927030117865</v>
      </c>
      <c r="J53" s="33">
        <f t="shared" si="3"/>
        <v>3.310588765930681</v>
      </c>
      <c r="K53" s="5">
        <f t="shared" si="4"/>
        <v>14.35</v>
      </c>
    </row>
    <row r="54" spans="1:11" ht="30.75" customHeight="1">
      <c r="A54" s="2" t="s">
        <v>229</v>
      </c>
      <c r="B54" s="2" t="s">
        <v>230</v>
      </c>
      <c r="C54" s="2">
        <v>0.8</v>
      </c>
      <c r="D54" s="2" t="s">
        <v>206</v>
      </c>
      <c r="E54" s="2">
        <v>5</v>
      </c>
      <c r="F54" s="33">
        <f>(($C$6*$F$9*$C$22/$C$7*C54)*(1+$C$10+$C$11))*(1+$C$12+$F$14+$C$15)*(1+$C$16)+($C$6*$C$20/$C$7*C54)</f>
        <v>4.654376927342934</v>
      </c>
      <c r="G54" s="33">
        <f t="shared" si="0"/>
        <v>1.6094835414751867</v>
      </c>
      <c r="H54" s="33">
        <f t="shared" si="1"/>
        <v>1.760750791613832</v>
      </c>
      <c r="I54" s="33">
        <f t="shared" si="2"/>
        <v>0.33636930717553304</v>
      </c>
      <c r="J54" s="33">
        <f t="shared" si="3"/>
        <v>2.508294170282246</v>
      </c>
      <c r="K54" s="5">
        <f t="shared" si="4"/>
        <v>10.87</v>
      </c>
    </row>
    <row r="55" spans="1:11" ht="30" customHeight="1">
      <c r="A55" s="2" t="s">
        <v>231</v>
      </c>
      <c r="B55" s="2" t="s">
        <v>232</v>
      </c>
      <c r="C55" s="2">
        <v>0.74</v>
      </c>
      <c r="D55" s="2" t="s">
        <v>206</v>
      </c>
      <c r="E55" s="2">
        <v>5</v>
      </c>
      <c r="F55" s="33">
        <f>(($C$6*$F$9*$C$22/$C$7*C55)*(1+$C$10+$C$11))*(1+$C$12+$F$14+$C$15)*(1+$C$16)+($C$6*$C$20/$C$7*C55)</f>
        <v>4.305298657792213</v>
      </c>
      <c r="G55" s="33">
        <f t="shared" si="0"/>
        <v>1.4887722758645474</v>
      </c>
      <c r="H55" s="33">
        <f t="shared" si="1"/>
        <v>1.6286944822427945</v>
      </c>
      <c r="I55" s="33">
        <f t="shared" si="2"/>
        <v>0.31114160913736805</v>
      </c>
      <c r="J55" s="33">
        <f t="shared" si="3"/>
        <v>2.320172107511077</v>
      </c>
      <c r="K55" s="5">
        <f t="shared" si="4"/>
        <v>10.05</v>
      </c>
    </row>
    <row r="56" spans="1:11" ht="15.75" customHeight="1">
      <c r="A56" s="2" t="s">
        <v>233</v>
      </c>
      <c r="B56" s="2" t="s">
        <v>234</v>
      </c>
      <c r="C56" s="2">
        <v>0.47</v>
      </c>
      <c r="D56" s="2" t="s">
        <v>206</v>
      </c>
      <c r="E56" s="2">
        <v>4</v>
      </c>
      <c r="F56" s="33">
        <f>(($C$6*$E$9*$C$22/$C$7*C56)*(1+$C$10+$C$11))*(1+$C$12+$E$14+$C$15)*(1+$C$16)+($C$6*$C$20/$C$7*C56)</f>
        <v>2.4262704885038935</v>
      </c>
      <c r="G56" s="33">
        <f t="shared" si="0"/>
        <v>0.8390043349246463</v>
      </c>
      <c r="H56" s="33">
        <f t="shared" si="1"/>
        <v>0.917858125801023</v>
      </c>
      <c r="I56" s="33">
        <f t="shared" si="2"/>
        <v>0.17534525801811257</v>
      </c>
      <c r="J56" s="33">
        <f t="shared" si="3"/>
        <v>1.3075434621743027</v>
      </c>
      <c r="K56" s="5">
        <f t="shared" si="4"/>
        <v>5.67</v>
      </c>
    </row>
    <row r="57" spans="1:11" ht="15">
      <c r="A57" s="2" t="s">
        <v>235</v>
      </c>
      <c r="B57" s="2" t="s">
        <v>236</v>
      </c>
      <c r="C57" s="2">
        <v>0.4</v>
      </c>
      <c r="D57" s="2" t="s">
        <v>206</v>
      </c>
      <c r="E57" s="2">
        <v>4</v>
      </c>
      <c r="F57" s="33">
        <f>(($C$6*$E$9*$C$22/$C$7*C57)*(1+$C$10+$C$11))*(1+$C$12+$E$14+$C$15)*(1+$C$16)+($C$6*$C$20/$C$7*C57)</f>
        <v>2.0649110540458673</v>
      </c>
      <c r="G57" s="33">
        <f t="shared" si="0"/>
        <v>0.7140462424890609</v>
      </c>
      <c r="H57" s="33">
        <f t="shared" si="1"/>
        <v>0.7811558517455517</v>
      </c>
      <c r="I57" s="33">
        <f t="shared" si="2"/>
        <v>0.14923000682392565</v>
      </c>
      <c r="J57" s="33">
        <f t="shared" si="3"/>
        <v>1.1128029465313216</v>
      </c>
      <c r="K57" s="5">
        <f t="shared" si="4"/>
        <v>4.82</v>
      </c>
    </row>
    <row r="58" spans="1:11" ht="15.75" customHeight="1">
      <c r="A58" s="2" t="s">
        <v>237</v>
      </c>
      <c r="B58" s="2" t="s">
        <v>238</v>
      </c>
      <c r="C58" s="2">
        <v>0.41</v>
      </c>
      <c r="D58" s="2" t="s">
        <v>239</v>
      </c>
      <c r="E58" s="2">
        <v>4</v>
      </c>
      <c r="F58" s="33">
        <f>(($C$6*$E$9*$C$22/$C$7*C58)*(1+$C$10+$C$11))*(1+$C$12+$E$14+$C$15)*(1+$C$16)+($C$6*$C$20/$C$7*C58)</f>
        <v>2.1165338303970134</v>
      </c>
      <c r="G58" s="33">
        <f t="shared" si="0"/>
        <v>0.7318973985512872</v>
      </c>
      <c r="H58" s="33">
        <f t="shared" si="1"/>
        <v>0.8006847480391902</v>
      </c>
      <c r="I58" s="33">
        <f t="shared" si="2"/>
        <v>0.15296075699452372</v>
      </c>
      <c r="J58" s="33">
        <f t="shared" si="3"/>
        <v>1.1406230201946042</v>
      </c>
      <c r="K58" s="5">
        <f t="shared" si="4"/>
        <v>4.94</v>
      </c>
    </row>
    <row r="59" spans="1:11" ht="15" customHeight="1">
      <c r="A59" s="2" t="s">
        <v>240</v>
      </c>
      <c r="B59" s="2" t="s">
        <v>241</v>
      </c>
      <c r="C59" s="2">
        <v>0.17</v>
      </c>
      <c r="D59" s="2" t="s">
        <v>206</v>
      </c>
      <c r="E59" s="2">
        <v>3</v>
      </c>
      <c r="F59" s="33">
        <f>(($C$6*$D$9*$C$22/$C$7*C59)*(1+$C$10+$C$11))*(1+$C$12+$D$14+$C$15)*(1+$C$16)+($C$6*$C$20/$C$7*C59)</f>
        <v>0.7382050805061335</v>
      </c>
      <c r="G59" s="33">
        <f t="shared" si="0"/>
        <v>0.255271316839021</v>
      </c>
      <c r="H59" s="33">
        <f t="shared" si="1"/>
        <v>0.27926298195547034</v>
      </c>
      <c r="I59" s="33">
        <f t="shared" si="2"/>
        <v>0.0533496825374348</v>
      </c>
      <c r="J59" s="33">
        <f t="shared" si="3"/>
        <v>0.39782671855141793</v>
      </c>
      <c r="K59" s="5">
        <f t="shared" si="4"/>
        <v>1.72</v>
      </c>
    </row>
    <row r="60" spans="1:11" ht="15.75" customHeight="1">
      <c r="A60" s="2" t="s">
        <v>516</v>
      </c>
      <c r="B60" s="2" t="s">
        <v>517</v>
      </c>
      <c r="C60" s="2">
        <v>1</v>
      </c>
      <c r="D60" s="2" t="s">
        <v>169</v>
      </c>
      <c r="E60" s="2">
        <v>4</v>
      </c>
      <c r="F60" s="33">
        <f>(($C$6*$E$9*$C$22/$C$7*C60)*(1+$C$10+$C$11))*(1+$C$12+$E$14+$C$15)*(1+$C$16)+($C$6*$C$20/$C$7*C60)</f>
        <v>5.162277635114666</v>
      </c>
      <c r="G60" s="33">
        <f aca="true" t="shared" si="7" ref="G60:G66">F60*$C$17</f>
        <v>1.7851156062226516</v>
      </c>
      <c r="H60" s="33">
        <f aca="true" t="shared" si="8" ref="H60:H66">F60*$C$18</f>
        <v>1.9528896293638784</v>
      </c>
      <c r="I60" s="33">
        <f t="shared" si="2"/>
        <v>0.37307501705981394</v>
      </c>
      <c r="J60" s="33">
        <f t="shared" si="3"/>
        <v>2.782007366328303</v>
      </c>
      <c r="K60" s="5">
        <f t="shared" si="4"/>
        <v>12.06</v>
      </c>
    </row>
    <row r="61" spans="1:11" ht="15.75" customHeight="1">
      <c r="A61" s="2" t="s">
        <v>526</v>
      </c>
      <c r="B61" s="2" t="s">
        <v>518</v>
      </c>
      <c r="C61" s="2">
        <v>0.79</v>
      </c>
      <c r="D61" s="2" t="s">
        <v>169</v>
      </c>
      <c r="E61" s="2">
        <v>4</v>
      </c>
      <c r="F61" s="33">
        <f>(($C$6*$E$9*$C$22/$C$7*C61)*(1+$C$10+$C$11))*(1+$C$12+$E$14+$C$15)*(1+$C$16)+($C$6*$C$20/$C$7*C61)</f>
        <v>4.078199331740587</v>
      </c>
      <c r="G61" s="33">
        <f t="shared" si="7"/>
        <v>1.4102413289158948</v>
      </c>
      <c r="H61" s="33">
        <f t="shared" si="8"/>
        <v>1.542782807197464</v>
      </c>
      <c r="I61" s="33">
        <f t="shared" si="2"/>
        <v>0.29472926347725303</v>
      </c>
      <c r="J61" s="33">
        <f t="shared" si="3"/>
        <v>2.1977858193993596</v>
      </c>
      <c r="K61" s="5">
        <f t="shared" si="4"/>
        <v>9.52</v>
      </c>
    </row>
    <row r="62" spans="1:11" ht="15">
      <c r="A62" s="2" t="s">
        <v>527</v>
      </c>
      <c r="B62" s="6" t="s">
        <v>519</v>
      </c>
      <c r="C62" s="2">
        <v>0.94</v>
      </c>
      <c r="D62" s="2" t="s">
        <v>32</v>
      </c>
      <c r="E62" s="2">
        <v>4</v>
      </c>
      <c r="F62" s="33">
        <f>(($C$6*$E$9*$C$22/$C$7*C62)*(1+$C$10+$C$11))*(1+$C$12+$E$14+$C$15)*(1+$C$16)+($C$6*$C$20/$C$7*C62)</f>
        <v>4.852540977007787</v>
      </c>
      <c r="G62" s="33">
        <f t="shared" si="7"/>
        <v>1.6780086698492926</v>
      </c>
      <c r="H62" s="33">
        <f t="shared" si="8"/>
        <v>1.835716251602046</v>
      </c>
      <c r="I62" s="33">
        <f t="shared" si="2"/>
        <v>0.35069051603622514</v>
      </c>
      <c r="J62" s="33">
        <f t="shared" si="3"/>
        <v>2.6150869243486055</v>
      </c>
      <c r="K62" s="5">
        <f t="shared" si="4"/>
        <v>11.33</v>
      </c>
    </row>
    <row r="63" spans="1:11" ht="28.5" customHeight="1">
      <c r="A63" s="2" t="s">
        <v>528</v>
      </c>
      <c r="B63" s="2" t="s">
        <v>520</v>
      </c>
      <c r="C63" s="2">
        <v>0.13</v>
      </c>
      <c r="D63" s="2" t="s">
        <v>32</v>
      </c>
      <c r="E63" s="2">
        <v>2</v>
      </c>
      <c r="F63" s="33">
        <f>(($C$6*$C$9*$C$22/$C$7*C63)*(1+$C$10+$C$11))*(1+$C$12+$C$14+$C$15)*(1+$C$16)+($C$6*$C$20/$C$7*C63)</f>
        <v>0.43257228849258667</v>
      </c>
      <c r="G63" s="33">
        <f t="shared" si="7"/>
        <v>0.14958349736073648</v>
      </c>
      <c r="H63" s="33">
        <f t="shared" si="8"/>
        <v>0.16364209673674554</v>
      </c>
      <c r="I63" s="33">
        <f t="shared" si="2"/>
        <v>0.031261765700323456</v>
      </c>
      <c r="J63" s="33">
        <f t="shared" si="3"/>
        <v>0.23311789448711764</v>
      </c>
      <c r="K63" s="5">
        <f t="shared" si="4"/>
        <v>1.01</v>
      </c>
    </row>
    <row r="64" spans="1:11" ht="19.5" customHeight="1">
      <c r="A64" s="2" t="s">
        <v>529</v>
      </c>
      <c r="B64" s="2" t="s">
        <v>521</v>
      </c>
      <c r="C64" s="2">
        <v>0.66</v>
      </c>
      <c r="D64" s="2" t="s">
        <v>169</v>
      </c>
      <c r="E64" s="2">
        <v>3</v>
      </c>
      <c r="F64" s="33">
        <f>(($C$6*$D$9*$C$22/$C$7*C64)*(1+$C$10+$C$11))*(1+$C$12+$D$14+$C$15)*(1+$C$16)+($C$6*$C$20/$C$7*C64)</f>
        <v>2.8659726654944</v>
      </c>
      <c r="G64" s="33">
        <f t="shared" si="7"/>
        <v>0.9910533477279636</v>
      </c>
      <c r="H64" s="33">
        <f t="shared" si="8"/>
        <v>1.0841974593565318</v>
      </c>
      <c r="I64" s="33">
        <f t="shared" si="2"/>
        <v>0.20712229691004094</v>
      </c>
      <c r="J64" s="33">
        <f t="shared" si="3"/>
        <v>1.544503730846681</v>
      </c>
      <c r="K64" s="5">
        <f t="shared" si="4"/>
        <v>6.69</v>
      </c>
    </row>
    <row r="65" spans="1:11" ht="16.5" customHeight="1">
      <c r="A65" s="2" t="s">
        <v>530</v>
      </c>
      <c r="B65" s="2" t="s">
        <v>522</v>
      </c>
      <c r="C65" s="2">
        <v>0.49</v>
      </c>
      <c r="D65" s="2" t="s">
        <v>169</v>
      </c>
      <c r="E65" s="2">
        <v>3</v>
      </c>
      <c r="F65" s="33">
        <f>(($C$6*$D$9*$C$22/$C$7*C65)*(1+$C$10+$C$11))*(1+$C$12+$D$14+$C$15)*(1+$C$16)+($C$6*$C$20/$C$7*C65)</f>
        <v>2.127767584988267</v>
      </c>
      <c r="G65" s="33">
        <f t="shared" si="7"/>
        <v>0.7357820308889428</v>
      </c>
      <c r="H65" s="33">
        <f t="shared" si="8"/>
        <v>0.8049344774010615</v>
      </c>
      <c r="I65" s="33">
        <f t="shared" si="2"/>
        <v>0.15377261437260617</v>
      </c>
      <c r="J65" s="33">
        <f t="shared" si="3"/>
        <v>1.1466770122952632</v>
      </c>
      <c r="K65" s="5">
        <f t="shared" si="4"/>
        <v>4.97</v>
      </c>
    </row>
    <row r="66" spans="1:11" ht="15">
      <c r="A66" s="2" t="s">
        <v>531</v>
      </c>
      <c r="B66" s="2" t="s">
        <v>523</v>
      </c>
      <c r="C66" s="2">
        <v>0.59</v>
      </c>
      <c r="D66" s="2" t="s">
        <v>239</v>
      </c>
      <c r="E66" s="2">
        <v>4</v>
      </c>
      <c r="F66" s="33">
        <f>(($C$6*$E$9*$C$22/$C$7*C66)*(1+$C$10+$C$11))*(1+$C$12+$E$14+$C$15)*(1+$C$16)+($C$6*$C$20/$C$7*C66)</f>
        <v>3.0457438047176537</v>
      </c>
      <c r="G66" s="33">
        <f t="shared" si="7"/>
        <v>1.0532182076713645</v>
      </c>
      <c r="H66" s="33">
        <f t="shared" si="8"/>
        <v>1.1522048813246886</v>
      </c>
      <c r="I66" s="33">
        <f t="shared" si="2"/>
        <v>0.22011426006529025</v>
      </c>
      <c r="J66" s="33">
        <f t="shared" si="3"/>
        <v>1.641384346133699</v>
      </c>
      <c r="K66" s="5">
        <f t="shared" si="4"/>
        <v>7.11</v>
      </c>
    </row>
    <row r="67" spans="1:11" ht="28.5" customHeight="1">
      <c r="A67" s="2" t="s">
        <v>532</v>
      </c>
      <c r="B67" s="2" t="s">
        <v>524</v>
      </c>
      <c r="C67" s="2"/>
      <c r="D67" s="2" t="s">
        <v>161</v>
      </c>
      <c r="E67" s="2">
        <v>4</v>
      </c>
      <c r="F67" s="2"/>
      <c r="G67" s="2"/>
      <c r="H67" s="2"/>
      <c r="I67" s="33"/>
      <c r="J67" s="33"/>
      <c r="K67" s="5"/>
    </row>
    <row r="68" spans="1:11" ht="15">
      <c r="A68" s="2" t="s">
        <v>533</v>
      </c>
      <c r="B68" s="2">
        <v>1</v>
      </c>
      <c r="C68" s="2">
        <v>0.81</v>
      </c>
      <c r="D68" s="2"/>
      <c r="E68" s="2"/>
      <c r="F68" s="33">
        <f>(($C$6*$E$9*$C$22/$C$7*C68)*(1+$C$10+$C$11))*(1+$C$12+$E$14+$C$15)*(1+$C$16)+($C$6*$C$20/$C$7*C68)</f>
        <v>4.1814448844428815</v>
      </c>
      <c r="G68" s="33">
        <f>F68*$C$17</f>
        <v>1.4459436410403483</v>
      </c>
      <c r="H68" s="33">
        <f>F68*$C$18</f>
        <v>1.5818405997847422</v>
      </c>
      <c r="I68" s="33">
        <f t="shared" si="2"/>
        <v>0.30219076381844945</v>
      </c>
      <c r="J68" s="33">
        <f t="shared" si="3"/>
        <v>2.2534259667259264</v>
      </c>
      <c r="K68" s="5">
        <f t="shared" si="4"/>
        <v>9.76</v>
      </c>
    </row>
    <row r="69" spans="1:11" ht="15">
      <c r="A69" s="2" t="s">
        <v>486</v>
      </c>
      <c r="B69" s="2">
        <v>1</v>
      </c>
      <c r="C69" s="2">
        <v>0.93</v>
      </c>
      <c r="D69" s="2"/>
      <c r="E69" s="2"/>
      <c r="F69" s="33">
        <f>(($C$6*$E$9*$C$22/$C$7*C69)*(1+$C$10+$C$11))*(1+$C$12+$E$14+$C$15)*(1+$C$16)+($C$6*$C$20/$C$7*C69)</f>
        <v>4.80091820065664</v>
      </c>
      <c r="G69" s="33">
        <f>F69*$C$17</f>
        <v>1.660157513787066</v>
      </c>
      <c r="H69" s="33">
        <f>F69*$C$18</f>
        <v>1.8161873553084071</v>
      </c>
      <c r="I69" s="33">
        <f t="shared" si="2"/>
        <v>0.346959765865627</v>
      </c>
      <c r="J69" s="33">
        <f t="shared" si="3"/>
        <v>2.587266850685322</v>
      </c>
      <c r="K69" s="5">
        <f t="shared" si="4"/>
        <v>11.21</v>
      </c>
    </row>
    <row r="70" spans="1:11" ht="34.5" customHeight="1">
      <c r="A70" s="2" t="s">
        <v>534</v>
      </c>
      <c r="B70" s="2" t="s">
        <v>525</v>
      </c>
      <c r="C70" s="2"/>
      <c r="D70" s="2" t="s">
        <v>161</v>
      </c>
      <c r="E70" s="2">
        <v>4</v>
      </c>
      <c r="F70" s="2"/>
      <c r="G70" s="2"/>
      <c r="H70" s="2"/>
      <c r="I70" s="33"/>
      <c r="J70" s="33"/>
      <c r="K70" s="5"/>
    </row>
    <row r="71" spans="1:11" ht="15">
      <c r="A71" s="35" t="s">
        <v>533</v>
      </c>
      <c r="B71" s="2">
        <v>1</v>
      </c>
      <c r="C71" s="2">
        <v>1.01</v>
      </c>
      <c r="D71" s="2"/>
      <c r="E71" s="2"/>
      <c r="F71" s="33">
        <f>(($C$6*$E$9*$C$22/$C$7*C71)*(1+$C$10+$C$11))*(1+$C$12+$E$14+$C$15)*(1+$C$16)+($C$6*$C$20/$C$7*C71)</f>
        <v>5.213900411465814</v>
      </c>
      <c r="G71" s="33">
        <f>F71*$C$17</f>
        <v>1.8029667622848784</v>
      </c>
      <c r="H71" s="33">
        <f>F71*$C$18</f>
        <v>1.9724185256575175</v>
      </c>
      <c r="I71" s="33">
        <f t="shared" si="2"/>
        <v>0.37680576723041215</v>
      </c>
      <c r="J71" s="33">
        <f t="shared" si="3"/>
        <v>2.8098274399915866</v>
      </c>
      <c r="K71" s="5">
        <f t="shared" si="4"/>
        <v>12.18</v>
      </c>
    </row>
    <row r="72" spans="1:11" ht="15">
      <c r="A72" s="35" t="s">
        <v>486</v>
      </c>
      <c r="B72" s="2">
        <v>2</v>
      </c>
      <c r="C72" s="2">
        <v>1.19</v>
      </c>
      <c r="D72" s="2"/>
      <c r="E72" s="2"/>
      <c r="F72" s="33">
        <f>(($C$6*$E$9*$C$22/$C$7*C72)*(1+$C$10+$C$11))*(1+$C$12+$E$14+$C$15)*(1+$C$16)+($C$6*$C$20/$C$7*C72)</f>
        <v>6.1431103857864535</v>
      </c>
      <c r="G72" s="33">
        <f>F72*$C$17</f>
        <v>2.1242875714049556</v>
      </c>
      <c r="H72" s="33">
        <f>F72*$C$18</f>
        <v>2.3239386589430153</v>
      </c>
      <c r="I72" s="33">
        <f t="shared" si="2"/>
        <v>0.44395927030117865</v>
      </c>
      <c r="J72" s="33">
        <f t="shared" si="3"/>
        <v>3.310588765930681</v>
      </c>
      <c r="K72" s="5">
        <f t="shared" si="4"/>
        <v>14.35</v>
      </c>
    </row>
    <row r="73" spans="1:11" ht="25.5" customHeight="1">
      <c r="A73" s="2" t="s">
        <v>1329</v>
      </c>
      <c r="B73" s="2" t="s">
        <v>1331</v>
      </c>
      <c r="C73" s="2"/>
      <c r="D73" s="2"/>
      <c r="E73" s="2"/>
      <c r="F73" s="33"/>
      <c r="G73" s="33"/>
      <c r="H73" s="33"/>
      <c r="I73" s="33"/>
      <c r="J73" s="33"/>
      <c r="K73" s="5"/>
    </row>
    <row r="74" spans="1:11" ht="16.5" customHeight="1">
      <c r="A74" s="2" t="s">
        <v>1330</v>
      </c>
      <c r="B74" s="45" t="s">
        <v>1332</v>
      </c>
      <c r="C74" s="2">
        <v>1.69</v>
      </c>
      <c r="D74" s="2" t="s">
        <v>32</v>
      </c>
      <c r="E74" s="2">
        <v>4</v>
      </c>
      <c r="F74" s="33">
        <f>(($C$6*$E$9*$C$22/$C$7*C74)*(1+$C$10+$C$11))*(1+$C$12+$E$14+$C$15)*(1+$C$16)+($C$6*$C$20/$C$7*C74)</f>
        <v>8.724249203343788</v>
      </c>
      <c r="G74" s="33">
        <f>F74*$C$17</f>
        <v>3.016845374516282</v>
      </c>
      <c r="H74" s="33">
        <f>F74*$C$18</f>
        <v>3.3003834736249553</v>
      </c>
      <c r="I74" s="33">
        <f t="shared" si="2"/>
        <v>0.6304967788310858</v>
      </c>
      <c r="J74" s="33">
        <f t="shared" si="3"/>
        <v>4.701592449094833</v>
      </c>
      <c r="K74" s="5">
        <f t="shared" si="4"/>
        <v>20.37</v>
      </c>
    </row>
    <row r="75" spans="1:11" ht="16.5" customHeight="1">
      <c r="A75" s="2" t="s">
        <v>1333</v>
      </c>
      <c r="B75" s="45" t="s">
        <v>1334</v>
      </c>
      <c r="C75" s="2">
        <v>1.37</v>
      </c>
      <c r="D75" s="2" t="s">
        <v>32</v>
      </c>
      <c r="E75" s="2">
        <v>4</v>
      </c>
      <c r="F75" s="33">
        <f>(($C$6*$E$9*$C$22/$C$7*C75)*(1+$C$10+$C$11))*(1+$C$12+$E$14+$C$15)*(1+$C$16)+($C$6*$C$20/$C$7*C75)</f>
        <v>7.072320360107095</v>
      </c>
      <c r="G75" s="33">
        <f>F75*$C$17</f>
        <v>2.4456083805250333</v>
      </c>
      <c r="H75" s="33">
        <f>F75*$C$18</f>
        <v>2.6754587922285142</v>
      </c>
      <c r="I75" s="33">
        <f t="shared" si="2"/>
        <v>0.5111127733719453</v>
      </c>
      <c r="J75" s="33">
        <f t="shared" si="3"/>
        <v>3.811350091869776</v>
      </c>
      <c r="K75" s="5">
        <f t="shared" si="4"/>
        <v>16.52</v>
      </c>
    </row>
    <row r="76" spans="1:11" ht="32.25" customHeight="1">
      <c r="A76" s="2" t="s">
        <v>1335</v>
      </c>
      <c r="B76" s="45" t="s">
        <v>1337</v>
      </c>
      <c r="C76" s="2"/>
      <c r="D76" s="2"/>
      <c r="E76" s="2"/>
      <c r="F76" s="33"/>
      <c r="G76" s="33"/>
      <c r="H76" s="33"/>
      <c r="I76" s="33"/>
      <c r="J76" s="33"/>
      <c r="K76" s="5"/>
    </row>
    <row r="77" spans="1:11" ht="16.5" customHeight="1">
      <c r="A77" s="2" t="s">
        <v>1336</v>
      </c>
      <c r="B77" s="45" t="s">
        <v>1338</v>
      </c>
      <c r="C77" s="2">
        <v>1.5</v>
      </c>
      <c r="D77" s="2" t="s">
        <v>32</v>
      </c>
      <c r="E77" s="2">
        <v>4</v>
      </c>
      <c r="F77" s="33">
        <f>(($C$6*$E$9*$C$22/$C$7*C77)*(1+$C$10+$C$11))*(1+$C$12+$E$14+$C$15)*(1+$C$16)+($C$6*$C$20/$C$7*C77)</f>
        <v>7.743416452672002</v>
      </c>
      <c r="G77" s="33">
        <f>F77*$C$17</f>
        <v>2.6776734093339782</v>
      </c>
      <c r="H77" s="33">
        <f>F77*$C$18</f>
        <v>2.9293344440458187</v>
      </c>
      <c r="I77" s="33">
        <f t="shared" si="2"/>
        <v>0.5596125255897211</v>
      </c>
      <c r="J77" s="33">
        <f t="shared" si="3"/>
        <v>4.173011049492456</v>
      </c>
      <c r="K77" s="5">
        <f t="shared" si="4"/>
        <v>18.08</v>
      </c>
    </row>
    <row r="78" spans="1:11" ht="16.5" customHeight="1">
      <c r="A78" s="2" t="s">
        <v>1339</v>
      </c>
      <c r="B78" s="45" t="s">
        <v>1340</v>
      </c>
      <c r="C78" s="2">
        <v>1.22</v>
      </c>
      <c r="D78" s="2" t="s">
        <v>32</v>
      </c>
      <c r="E78" s="2">
        <v>4</v>
      </c>
      <c r="F78" s="33">
        <f>(($C$6*$E$9*$C$22/$C$7*C78)*(1+$C$10+$C$11))*(1+$C$12+$E$14+$C$15)*(1+$C$16)+($C$6*$C$20/$C$7*C78)</f>
        <v>6.2979787148398945</v>
      </c>
      <c r="G78" s="33">
        <f>F78*$C$17</f>
        <v>2.1778410395916357</v>
      </c>
      <c r="H78" s="33">
        <f>F78*$C$18</f>
        <v>2.382525347823932</v>
      </c>
      <c r="I78" s="33">
        <f t="shared" si="2"/>
        <v>0.45515152081297316</v>
      </c>
      <c r="J78" s="33">
        <f t="shared" si="3"/>
        <v>3.394048986920531</v>
      </c>
      <c r="K78" s="5">
        <f t="shared" si="4"/>
        <v>14.71</v>
      </c>
    </row>
    <row r="79" spans="1:11" ht="30" customHeight="1">
      <c r="A79" s="2" t="s">
        <v>1341</v>
      </c>
      <c r="B79" s="45" t="s">
        <v>1342</v>
      </c>
      <c r="C79" s="2"/>
      <c r="D79" s="2"/>
      <c r="E79" s="2"/>
      <c r="F79" s="33"/>
      <c r="G79" s="33"/>
      <c r="H79" s="33"/>
      <c r="I79" s="33"/>
      <c r="J79" s="33"/>
      <c r="K79" s="5"/>
    </row>
    <row r="80" spans="1:11" ht="16.5" customHeight="1">
      <c r="A80" s="2" t="s">
        <v>1336</v>
      </c>
      <c r="B80" s="45" t="s">
        <v>1343</v>
      </c>
      <c r="C80" s="2">
        <v>1.54</v>
      </c>
      <c r="D80" s="2" t="s">
        <v>32</v>
      </c>
      <c r="E80" s="2">
        <v>4</v>
      </c>
      <c r="F80" s="33">
        <f>(($C$6*$E$9*$C$22/$C$7*C80)*(1+$C$10+$C$11))*(1+$C$12+$E$14+$C$15)*(1+$C$16)+($C$6*$C$20/$C$7*C80)</f>
        <v>7.949907558076587</v>
      </c>
      <c r="G80" s="33">
        <f>F80*$C$17</f>
        <v>2.749078033582884</v>
      </c>
      <c r="H80" s="33">
        <f>F80*$C$18</f>
        <v>3.007450029220373</v>
      </c>
      <c r="I80" s="33">
        <f t="shared" si="2"/>
        <v>0.5745355262721136</v>
      </c>
      <c r="J80" s="33">
        <f t="shared" si="3"/>
        <v>4.284291344145587</v>
      </c>
      <c r="K80" s="5">
        <f t="shared" si="4"/>
        <v>18.57</v>
      </c>
    </row>
    <row r="81" spans="1:11" ht="16.5" customHeight="1">
      <c r="A81" s="2" t="s">
        <v>1339</v>
      </c>
      <c r="B81" s="45" t="s">
        <v>1344</v>
      </c>
      <c r="C81" s="2">
        <v>1.26</v>
      </c>
      <c r="D81" s="2" t="s">
        <v>32</v>
      </c>
      <c r="E81" s="2">
        <v>4</v>
      </c>
      <c r="F81" s="33">
        <f>(($C$6*$E$9*$C$22/$C$7*C81)*(1+$C$10+$C$11))*(1+$C$12+$E$14+$C$15)*(1+$C$16)+($C$6*$C$20/$C$7*C81)</f>
        <v>6.504469820244481</v>
      </c>
      <c r="G81" s="33">
        <f>F81*$C$17</f>
        <v>2.2492456638405414</v>
      </c>
      <c r="H81" s="33">
        <f>F81*$C$18</f>
        <v>2.460640932998487</v>
      </c>
      <c r="I81" s="33">
        <f t="shared" si="2"/>
        <v>0.47007452149536566</v>
      </c>
      <c r="J81" s="33">
        <f t="shared" si="3"/>
        <v>3.5053292815736627</v>
      </c>
      <c r="K81" s="5">
        <f t="shared" si="4"/>
        <v>15.19</v>
      </c>
    </row>
    <row r="82" spans="1:11" ht="30" customHeight="1">
      <c r="A82" s="2" t="s">
        <v>1345</v>
      </c>
      <c r="B82" s="44" t="s">
        <v>1347</v>
      </c>
      <c r="C82" s="2"/>
      <c r="D82" s="2"/>
      <c r="E82" s="2"/>
      <c r="F82" s="33"/>
      <c r="G82" s="33"/>
      <c r="H82" s="33"/>
      <c r="I82" s="33"/>
      <c r="J82" s="33"/>
      <c r="K82" s="5"/>
    </row>
    <row r="83" spans="1:11" ht="16.5" customHeight="1">
      <c r="A83" s="2" t="s">
        <v>1336</v>
      </c>
      <c r="B83" s="45" t="s">
        <v>1346</v>
      </c>
      <c r="C83" s="2">
        <v>1.34</v>
      </c>
      <c r="D83" s="2" t="s">
        <v>32</v>
      </c>
      <c r="E83" s="2">
        <v>4</v>
      </c>
      <c r="F83" s="33">
        <f>(($C$6*$E$9*$C$22/$C$7*C83)*(1+$C$10+$C$11))*(1+$C$12+$E$14+$C$15)*(1+$C$16)+($C$6*$C$20/$C$7*C83)</f>
        <v>6.917452031053654</v>
      </c>
      <c r="G83" s="33">
        <f>F83*$C$17</f>
        <v>2.3920549123383537</v>
      </c>
      <c r="H83" s="33">
        <f>F83*$C$18</f>
        <v>2.6168721033475975</v>
      </c>
      <c r="I83" s="33">
        <f t="shared" si="2"/>
        <v>0.49992052286015076</v>
      </c>
      <c r="J83" s="33">
        <f t="shared" si="3"/>
        <v>3.7278898708799266</v>
      </c>
      <c r="K83" s="5">
        <f t="shared" si="4"/>
        <v>16.15</v>
      </c>
    </row>
    <row r="84" spans="1:11" ht="15">
      <c r="A84" s="2" t="s">
        <v>1339</v>
      </c>
      <c r="B84" s="1" t="s">
        <v>1348</v>
      </c>
      <c r="C84" s="1">
        <v>1.11</v>
      </c>
      <c r="D84" s="2" t="s">
        <v>32</v>
      </c>
      <c r="E84" s="1">
        <v>4</v>
      </c>
      <c r="F84" s="33">
        <f>(($C$6*$E$9*$C$22/$C$7*C84)*(1+$C$10+$C$11))*(1+$C$12+$E$14+$C$15)*(1+$C$16)+($C$6*$C$20/$C$7*C84)</f>
        <v>5.730128174977281</v>
      </c>
      <c r="G84" s="33">
        <f>F84*$C$17</f>
        <v>1.9814783229071438</v>
      </c>
      <c r="H84" s="33">
        <f>F84*$C$18</f>
        <v>2.167707488593906</v>
      </c>
      <c r="I84" s="33">
        <f t="shared" si="2"/>
        <v>0.4141132689363936</v>
      </c>
      <c r="J84" s="33">
        <f t="shared" si="3"/>
        <v>3.088028176624417</v>
      </c>
      <c r="K84" s="5">
        <f t="shared" si="4"/>
        <v>13.38</v>
      </c>
    </row>
    <row r="85" spans="1:11" ht="30">
      <c r="A85" s="2" t="s">
        <v>1349</v>
      </c>
      <c r="B85" s="7" t="s">
        <v>1350</v>
      </c>
      <c r="C85" s="1"/>
      <c r="D85" s="1"/>
      <c r="E85" s="1"/>
      <c r="F85" s="1"/>
      <c r="G85" s="1"/>
      <c r="H85" s="1"/>
      <c r="I85" s="33"/>
      <c r="J85" s="33">
        <f t="shared" si="3"/>
        <v>0</v>
      </c>
      <c r="K85" s="5">
        <f t="shared" si="4"/>
        <v>0</v>
      </c>
    </row>
    <row r="86" spans="1:11" ht="15">
      <c r="A86" s="2" t="s">
        <v>1336</v>
      </c>
      <c r="B86" s="1" t="s">
        <v>1351</v>
      </c>
      <c r="C86" s="1">
        <v>1.47</v>
      </c>
      <c r="D86" s="1" t="s">
        <v>32</v>
      </c>
      <c r="E86" s="1">
        <v>4</v>
      </c>
      <c r="F86" s="33">
        <f>(($C$6*$E$9*$C$22/$C$7*C86)*(1+$C$10+$C$11))*(1+$C$12+$E$14+$C$15)*(1+$C$16)+($C$6*$C$20/$C$7*C86)</f>
        <v>7.58854812361856</v>
      </c>
      <c r="G86" s="33">
        <f>F86*$C$17</f>
        <v>2.624119941147298</v>
      </c>
      <c r="H86" s="33">
        <f>F86*$C$18</f>
        <v>2.8707477551649014</v>
      </c>
      <c r="I86" s="33">
        <f t="shared" si="2"/>
        <v>0.5484202750779266</v>
      </c>
      <c r="J86" s="33">
        <f t="shared" si="3"/>
        <v>4.089550828502605</v>
      </c>
      <c r="K86" s="5">
        <f t="shared" si="4"/>
        <v>17.72</v>
      </c>
    </row>
    <row r="87" spans="1:11" ht="15">
      <c r="A87" s="2" t="s">
        <v>1339</v>
      </c>
      <c r="B87" s="1" t="s">
        <v>1352</v>
      </c>
      <c r="C87" s="1">
        <v>1.21</v>
      </c>
      <c r="D87" s="1" t="s">
        <v>32</v>
      </c>
      <c r="E87" s="1">
        <v>4</v>
      </c>
      <c r="F87" s="33">
        <f>(($C$6*$E$9*$C$22/$C$7*C87)*(1+$C$10+$C$11))*(1+$C$12+$E$14+$C$15)*(1+$C$16)+($C$6*$C$20/$C$7*C87)</f>
        <v>6.2463559384887475</v>
      </c>
      <c r="G87" s="33">
        <f>F87*$C$17</f>
        <v>2.1599898835294087</v>
      </c>
      <c r="H87" s="33">
        <f>F87*$C$18</f>
        <v>2.3629964515302935</v>
      </c>
      <c r="I87" s="33">
        <f t="shared" si="2"/>
        <v>0.451420770642375</v>
      </c>
      <c r="J87" s="33">
        <f t="shared" si="3"/>
        <v>3.3662289132572476</v>
      </c>
      <c r="K87" s="5">
        <f t="shared" si="4"/>
        <v>14.59</v>
      </c>
    </row>
    <row r="88" spans="1:11" ht="30">
      <c r="A88" s="2" t="s">
        <v>1353</v>
      </c>
      <c r="B88" s="1" t="s">
        <v>1354</v>
      </c>
      <c r="C88" s="1"/>
      <c r="D88" s="1"/>
      <c r="E88" s="1"/>
      <c r="F88" s="1"/>
      <c r="G88" s="1"/>
      <c r="H88" s="1"/>
      <c r="I88" s="33"/>
      <c r="J88" s="33"/>
      <c r="K88" s="5"/>
    </row>
    <row r="89" spans="1:11" ht="15">
      <c r="A89" s="2" t="s">
        <v>1336</v>
      </c>
      <c r="B89" s="46" t="s">
        <v>1355</v>
      </c>
      <c r="C89" s="1">
        <v>1.28</v>
      </c>
      <c r="D89" s="1" t="s">
        <v>32</v>
      </c>
      <c r="E89" s="1">
        <v>4</v>
      </c>
      <c r="F89" s="33">
        <f>(($C$6*$E$9*$C$22/$C$7*C89)*(1+$C$10+$C$11))*(1+$C$12+$E$14+$C$15)*(1+$C$16)+($C$6*$C$20/$C$7*C89)</f>
        <v>6.607715372946775</v>
      </c>
      <c r="G89" s="47">
        <f>F89*$C$17</f>
        <v>2.2849479759649944</v>
      </c>
      <c r="H89" s="47">
        <f>F89*$C$18</f>
        <v>2.499698725585765</v>
      </c>
      <c r="I89" s="33">
        <f t="shared" si="2"/>
        <v>0.477536021836562</v>
      </c>
      <c r="J89" s="33">
        <f t="shared" si="3"/>
        <v>3.5609694289002287</v>
      </c>
      <c r="K89" s="5">
        <f t="shared" si="4"/>
        <v>15.43</v>
      </c>
    </row>
    <row r="90" spans="1:11" ht="15">
      <c r="A90" s="2" t="s">
        <v>1339</v>
      </c>
      <c r="B90" s="46" t="s">
        <v>1356</v>
      </c>
      <c r="C90" s="1">
        <v>1.06</v>
      </c>
      <c r="D90" s="1" t="s">
        <v>32</v>
      </c>
      <c r="E90" s="1">
        <v>4</v>
      </c>
      <c r="F90" s="33">
        <f>(($C$6*$E$9*$C$22/$C$7*C90)*(1+$C$10+$C$11))*(1+$C$12+$E$14+$C$15)*(1+$C$16)+($C$6*$C$20/$C$7*C90)</f>
        <v>5.472014293221547</v>
      </c>
      <c r="G90" s="47">
        <f>F90*$C$17</f>
        <v>1.892222542596011</v>
      </c>
      <c r="H90" s="47">
        <f>F90*$C$18</f>
        <v>2.0700630071257113</v>
      </c>
      <c r="I90" s="33">
        <f aca="true" t="shared" si="9" ref="I90:I95">(F90+G90)*$C$21</f>
        <v>0.39545951808340285</v>
      </c>
      <c r="J90" s="33">
        <f aca="true" t="shared" si="10" ref="J90:J95">(F90+G90+H90+I90)*$C$19</f>
        <v>2.9489278083080017</v>
      </c>
      <c r="K90" s="5">
        <f aca="true" t="shared" si="11" ref="K90:K95">ROUND((F90+G90+H90+J90+I90),2)</f>
        <v>12.78</v>
      </c>
    </row>
    <row r="91" spans="1:11" ht="15">
      <c r="A91" s="2" t="s">
        <v>1357</v>
      </c>
      <c r="B91" s="1" t="s">
        <v>1358</v>
      </c>
      <c r="C91" s="1">
        <v>0.87</v>
      </c>
      <c r="D91" s="1" t="s">
        <v>32</v>
      </c>
      <c r="E91" s="1">
        <v>4</v>
      </c>
      <c r="F91" s="33">
        <f>(($C$6*$E$9*$C$22/$C$7*C91)*(1+$C$10+$C$11))*(1+$C$12+$E$14+$C$15)*(1+$C$16)+($C$6*$C$20/$C$7*C91)</f>
        <v>4.49118154254976</v>
      </c>
      <c r="G91" s="47">
        <f>F91*$C$17</f>
        <v>1.553050577413707</v>
      </c>
      <c r="H91" s="47">
        <f>F91*$C$18</f>
        <v>1.6990139775465742</v>
      </c>
      <c r="I91" s="33">
        <f t="shared" si="9"/>
        <v>0.32457526484203814</v>
      </c>
      <c r="J91" s="33">
        <f t="shared" si="10"/>
        <v>2.420346408705624</v>
      </c>
      <c r="K91" s="5">
        <f t="shared" si="11"/>
        <v>10.49</v>
      </c>
    </row>
    <row r="92" spans="1:11" ht="15">
      <c r="A92" s="2" t="s">
        <v>1359</v>
      </c>
      <c r="B92" s="1" t="s">
        <v>1360</v>
      </c>
      <c r="C92" s="1">
        <v>0.92</v>
      </c>
      <c r="D92" s="46" t="s">
        <v>169</v>
      </c>
      <c r="E92" s="1">
        <v>4</v>
      </c>
      <c r="F92" s="33">
        <f>(($C$6*$E$9*$C$22/$C$7*C92)*(1+$C$10+$C$11))*(1+$C$12+$E$14+$C$15)*(1+$C$16)+($C$6*$C$20/$C$7*C92)</f>
        <v>4.749295424305494</v>
      </c>
      <c r="G92" s="47">
        <f>F92*$C$17</f>
        <v>1.6423063577248398</v>
      </c>
      <c r="H92" s="47">
        <f>F92*$C$18</f>
        <v>1.7966584590147685</v>
      </c>
      <c r="I92" s="33">
        <f t="shared" si="9"/>
        <v>0.3432290156950289</v>
      </c>
      <c r="J92" s="33">
        <f t="shared" si="10"/>
        <v>2.559446777022039</v>
      </c>
      <c r="K92" s="5">
        <f t="shared" si="11"/>
        <v>11.09</v>
      </c>
    </row>
    <row r="93" spans="1:11" ht="15">
      <c r="A93" s="1" t="s">
        <v>1361</v>
      </c>
      <c r="B93" s="1" t="s">
        <v>1362</v>
      </c>
      <c r="C93" s="1"/>
      <c r="D93" s="1"/>
      <c r="E93" s="1"/>
      <c r="F93" s="1"/>
      <c r="G93" s="1"/>
      <c r="H93" s="1"/>
      <c r="I93" s="33"/>
      <c r="J93" s="33"/>
      <c r="K93" s="5"/>
    </row>
    <row r="94" spans="1:11" ht="15">
      <c r="A94" s="1" t="s">
        <v>1363</v>
      </c>
      <c r="B94" s="46" t="s">
        <v>1364</v>
      </c>
      <c r="C94" s="1">
        <v>76.03</v>
      </c>
      <c r="D94" s="1" t="s">
        <v>1365</v>
      </c>
      <c r="E94" s="1">
        <v>4</v>
      </c>
      <c r="F94" s="33">
        <f>(($C$6*$E$9*$C$22/$C$7*C94)*(1+$C$10+$C$11))*(1+$C$12+$E$14+$C$15)*(1+$C$16)+($C$6*$C$20/$C$7*C94)</f>
        <v>392.48796859776814</v>
      </c>
      <c r="G94" s="47">
        <f>F94*$C$17</f>
        <v>135.72233954110823</v>
      </c>
      <c r="H94" s="47">
        <f>F94*$C$18</f>
        <v>148.4781985205357</v>
      </c>
      <c r="I94" s="33">
        <f t="shared" si="9"/>
        <v>28.364893547057658</v>
      </c>
      <c r="J94" s="33">
        <f t="shared" si="10"/>
        <v>211.5160200619409</v>
      </c>
      <c r="K94" s="5">
        <f t="shared" si="11"/>
        <v>916.57</v>
      </c>
    </row>
    <row r="95" spans="1:11" ht="15">
      <c r="A95" s="1" t="s">
        <v>1366</v>
      </c>
      <c r="B95" s="46" t="s">
        <v>1367</v>
      </c>
      <c r="C95" s="1">
        <v>75.42</v>
      </c>
      <c r="D95" s="1" t="s">
        <v>1365</v>
      </c>
      <c r="E95" s="1">
        <v>4</v>
      </c>
      <c r="F95" s="33">
        <f>(($C$6*$E$9*$C$22/$C$7*C95)*(1+$C$10+$C$11))*(1+$C$12+$E$14+$C$15)*(1+$C$16)+($C$6*$C$20/$C$7*C95)</f>
        <v>389.3389792403482</v>
      </c>
      <c r="G95" s="47">
        <f>F95*$C$17</f>
        <v>134.6334190213124</v>
      </c>
      <c r="H95" s="47">
        <f>F95*$C$18</f>
        <v>147.28693584662372</v>
      </c>
      <c r="I95" s="33">
        <f t="shared" si="9"/>
        <v>28.137317786651174</v>
      </c>
      <c r="J95" s="33">
        <f t="shared" si="10"/>
        <v>209.81899556848063</v>
      </c>
      <c r="K95" s="5">
        <f t="shared" si="11"/>
        <v>909.22</v>
      </c>
    </row>
  </sheetData>
  <sheetProtection/>
  <mergeCells count="4">
    <mergeCell ref="G3:K3"/>
    <mergeCell ref="G4:K4"/>
    <mergeCell ref="F2:K2"/>
    <mergeCell ref="F1:K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6"/>
  <sheetViews>
    <sheetView view="pageBreakPreview" zoomScale="83" zoomScaleSheetLayoutView="83" zoomScalePageLayoutView="0" workbookViewId="0" topLeftCell="A1">
      <pane ySplit="24" topLeftCell="A159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69.421875" style="0" customWidth="1"/>
    <col min="2" max="2" width="6.57421875" style="0" customWidth="1"/>
    <col min="3" max="3" width="7.140625" style="0" customWidth="1"/>
    <col min="4" max="4" width="7.00390625" style="0" customWidth="1"/>
    <col min="5" max="5" width="5.421875" style="0" customWidth="1"/>
    <col min="6" max="6" width="8.57421875" style="0" customWidth="1"/>
    <col min="7" max="7" width="7.140625" style="0" customWidth="1"/>
    <col min="8" max="8" width="8.421875" style="0" customWidth="1"/>
    <col min="9" max="9" width="8.421875" style="234" customWidth="1"/>
    <col min="10" max="10" width="8.57421875" style="0" customWidth="1"/>
    <col min="11" max="11" width="13.140625" style="0" customWidth="1"/>
  </cols>
  <sheetData>
    <row r="1" spans="6:12" ht="15">
      <c r="F1" s="300" t="s">
        <v>2187</v>
      </c>
      <c r="G1" s="300"/>
      <c r="H1" s="300"/>
      <c r="I1" s="300"/>
      <c r="J1" s="300"/>
      <c r="K1" s="300"/>
      <c r="L1" s="300"/>
    </row>
    <row r="2" spans="6:12" ht="15">
      <c r="F2" s="303" t="s">
        <v>2508</v>
      </c>
      <c r="G2" s="303"/>
      <c r="H2" s="303"/>
      <c r="I2" s="303"/>
      <c r="J2" s="303"/>
      <c r="K2" s="303"/>
      <c r="L2" s="303"/>
    </row>
    <row r="3" spans="7:12" ht="13.5" customHeight="1">
      <c r="G3" s="303" t="s">
        <v>2507</v>
      </c>
      <c r="H3" s="303"/>
      <c r="I3" s="303"/>
      <c r="J3" s="303"/>
      <c r="K3" s="303"/>
      <c r="L3" s="303"/>
    </row>
    <row r="4" spans="7:12" ht="15">
      <c r="G4" s="303" t="s">
        <v>2613</v>
      </c>
      <c r="H4" s="303"/>
      <c r="I4" s="303"/>
      <c r="J4" s="303"/>
      <c r="K4" s="303"/>
      <c r="L4" s="303"/>
    </row>
    <row r="5" ht="15.75" customHeight="1">
      <c r="A5" s="21" t="s">
        <v>1403</v>
      </c>
    </row>
    <row r="6" spans="1:7" ht="10.5" customHeight="1">
      <c r="A6" s="22" t="s">
        <v>4</v>
      </c>
      <c r="B6" s="22"/>
      <c r="C6" s="289">
        <v>127.96</v>
      </c>
      <c r="D6" s="22"/>
      <c r="E6" s="22"/>
      <c r="F6" s="22"/>
      <c r="G6" s="22"/>
    </row>
    <row r="7" spans="1:7" ht="10.5" customHeight="1">
      <c r="A7" s="22" t="s">
        <v>5</v>
      </c>
      <c r="B7" s="22"/>
      <c r="C7" s="289">
        <v>168</v>
      </c>
      <c r="D7" s="22"/>
      <c r="E7" s="22"/>
      <c r="F7" s="22"/>
      <c r="G7" s="22"/>
    </row>
    <row r="8" spans="1:7" ht="10.5" customHeight="1">
      <c r="A8" s="23" t="s">
        <v>6</v>
      </c>
      <c r="B8" s="46"/>
      <c r="C8" s="46" t="s">
        <v>7</v>
      </c>
      <c r="D8" s="46" t="s">
        <v>8</v>
      </c>
      <c r="E8" s="46" t="s">
        <v>9</v>
      </c>
      <c r="F8" s="46" t="s">
        <v>10</v>
      </c>
      <c r="G8" s="46" t="s">
        <v>11</v>
      </c>
    </row>
    <row r="9" spans="1:7" ht="10.5" customHeight="1">
      <c r="A9" s="23"/>
      <c r="B9" s="46"/>
      <c r="C9" s="46">
        <v>1.16</v>
      </c>
      <c r="D9" s="46">
        <v>1.35</v>
      </c>
      <c r="E9" s="46">
        <v>1.57</v>
      </c>
      <c r="F9" s="46">
        <v>1.73</v>
      </c>
      <c r="G9" s="46">
        <v>1.9</v>
      </c>
    </row>
    <row r="10" spans="1:7" ht="10.5" customHeight="1">
      <c r="A10" s="22" t="s">
        <v>12</v>
      </c>
      <c r="B10" s="48"/>
      <c r="C10" s="289">
        <v>0.5</v>
      </c>
      <c r="D10" s="48"/>
      <c r="E10" s="48"/>
      <c r="F10" s="48"/>
      <c r="G10" s="48"/>
    </row>
    <row r="11" spans="1:7" ht="10.5" customHeight="1">
      <c r="A11" s="22" t="s">
        <v>1</v>
      </c>
      <c r="B11" s="48"/>
      <c r="C11" s="289">
        <v>0.5</v>
      </c>
      <c r="D11" s="48"/>
      <c r="E11" s="48"/>
      <c r="F11" s="48"/>
      <c r="G11" s="48"/>
    </row>
    <row r="12" spans="1:7" ht="10.5" customHeight="1">
      <c r="A12" s="22" t="s">
        <v>13</v>
      </c>
      <c r="B12" s="48"/>
      <c r="C12" s="289">
        <v>0.3</v>
      </c>
      <c r="D12" s="48"/>
      <c r="E12" s="48"/>
      <c r="F12" s="48"/>
      <c r="G12" s="48"/>
    </row>
    <row r="13" spans="1:7" ht="10.5" customHeight="1">
      <c r="A13" s="23" t="s">
        <v>14</v>
      </c>
      <c r="B13" s="46"/>
      <c r="C13" s="46"/>
      <c r="D13" s="46" t="s">
        <v>8</v>
      </c>
      <c r="E13" s="46" t="s">
        <v>9</v>
      </c>
      <c r="F13" s="46" t="s">
        <v>10</v>
      </c>
      <c r="G13" s="46" t="s">
        <v>11</v>
      </c>
    </row>
    <row r="14" spans="1:7" ht="10.5" customHeight="1">
      <c r="A14" s="23"/>
      <c r="B14" s="46"/>
      <c r="C14" s="46"/>
      <c r="D14" s="46">
        <v>0.18</v>
      </c>
      <c r="E14" s="46">
        <v>0.22</v>
      </c>
      <c r="F14" s="46">
        <v>0.26</v>
      </c>
      <c r="G14" s="46">
        <v>0.3</v>
      </c>
    </row>
    <row r="15" spans="1:7" ht="10.5" customHeight="1">
      <c r="A15" s="22" t="s">
        <v>15</v>
      </c>
      <c r="B15" s="22"/>
      <c r="C15" s="289">
        <v>0.112</v>
      </c>
      <c r="D15" s="22"/>
      <c r="E15" s="22"/>
      <c r="F15" s="22"/>
      <c r="G15" s="22"/>
    </row>
    <row r="16" spans="1:7" ht="10.5" customHeight="1">
      <c r="A16" s="22" t="s">
        <v>2</v>
      </c>
      <c r="B16" s="22"/>
      <c r="C16" s="289">
        <v>0.0859</v>
      </c>
      <c r="D16" s="22"/>
      <c r="E16" s="22"/>
      <c r="F16" s="22"/>
      <c r="G16" s="22"/>
    </row>
    <row r="17" spans="1:7" ht="10.5" customHeight="1">
      <c r="A17" s="22" t="s">
        <v>2615</v>
      </c>
      <c r="B17" s="22"/>
      <c r="C17" s="289">
        <v>0.3458</v>
      </c>
      <c r="D17" s="22"/>
      <c r="E17" s="22"/>
      <c r="F17" s="22"/>
      <c r="G17" s="22"/>
    </row>
    <row r="18" spans="1:7" ht="10.5" customHeight="1">
      <c r="A18" s="22" t="s">
        <v>17</v>
      </c>
      <c r="B18" s="22"/>
      <c r="C18" s="289">
        <v>0.3783</v>
      </c>
      <c r="D18" s="22"/>
      <c r="E18" s="22"/>
      <c r="F18" s="22"/>
      <c r="G18" s="22"/>
    </row>
    <row r="19" spans="1:7" ht="10.5" customHeight="1">
      <c r="A19" s="22" t="s">
        <v>18</v>
      </c>
      <c r="B19" s="22"/>
      <c r="C19" s="289">
        <v>0.3</v>
      </c>
      <c r="D19" s="22"/>
      <c r="E19" s="22"/>
      <c r="F19" s="22"/>
      <c r="G19" s="22"/>
    </row>
    <row r="20" spans="1:7" ht="10.5" customHeight="1">
      <c r="A20" s="22" t="s">
        <v>2185</v>
      </c>
      <c r="B20" s="22"/>
      <c r="C20" s="289">
        <v>0.1</v>
      </c>
      <c r="D20" s="22"/>
      <c r="E20" s="22"/>
      <c r="F20" s="22"/>
      <c r="G20" s="22"/>
    </row>
    <row r="21" spans="1:7" s="234" customFormat="1" ht="10.5" customHeight="1">
      <c r="A21" s="22" t="s">
        <v>2594</v>
      </c>
      <c r="B21" s="22"/>
      <c r="C21" s="289">
        <v>0.0537</v>
      </c>
      <c r="D21" s="22"/>
      <c r="E21" s="22"/>
      <c r="F21" s="22"/>
      <c r="G21" s="22"/>
    </row>
    <row r="22" spans="1:7" s="234" customFormat="1" ht="10.5" customHeight="1">
      <c r="A22" s="22" t="s">
        <v>0</v>
      </c>
      <c r="B22" s="22"/>
      <c r="C22" s="289">
        <v>1.2</v>
      </c>
      <c r="D22" s="22"/>
      <c r="E22" s="22"/>
      <c r="F22" s="22"/>
      <c r="G22" s="22"/>
    </row>
    <row r="23" ht="15">
      <c r="B23" s="4" t="s">
        <v>242</v>
      </c>
    </row>
    <row r="24" spans="1:11" ht="112.5" customHeight="1">
      <c r="A24" s="35" t="s">
        <v>1313</v>
      </c>
      <c r="B24" s="15" t="s">
        <v>1131</v>
      </c>
      <c r="C24" s="15" t="s">
        <v>22</v>
      </c>
      <c r="D24" s="32" t="s">
        <v>23</v>
      </c>
      <c r="E24" s="15" t="s">
        <v>24</v>
      </c>
      <c r="F24" s="15" t="s">
        <v>25</v>
      </c>
      <c r="G24" s="15" t="s">
        <v>26</v>
      </c>
      <c r="H24" s="15" t="s">
        <v>27</v>
      </c>
      <c r="I24" s="15" t="s">
        <v>2604</v>
      </c>
      <c r="J24" s="15" t="s">
        <v>28</v>
      </c>
      <c r="K24" s="15" t="s">
        <v>1414</v>
      </c>
    </row>
    <row r="25" spans="1:11" ht="15">
      <c r="A25" s="2" t="s">
        <v>243</v>
      </c>
      <c r="B25" s="2" t="s">
        <v>244</v>
      </c>
      <c r="C25" s="2">
        <v>0.75</v>
      </c>
      <c r="D25" s="2" t="s">
        <v>32</v>
      </c>
      <c r="E25" s="2">
        <v>4</v>
      </c>
      <c r="F25" s="33">
        <f>(($C$6*$E$9*$C$22/$C$7*C25)*(1+$C$10+$C$11))*(1+$C$12+$E$14+$C$15)*(1+$C$16)+($C$6*$C$20/$C$7*C25)</f>
        <v>3.871708226336001</v>
      </c>
      <c r="G25" s="33">
        <f aca="true" t="shared" si="0" ref="G25:G84">F25*$C$17</f>
        <v>1.3388367046669891</v>
      </c>
      <c r="H25" s="33">
        <f aca="true" t="shared" si="1" ref="H25:H58">F25*$C$18</f>
        <v>1.4646672220229093</v>
      </c>
      <c r="I25" s="33">
        <f>(F25+G25)*$C$21</f>
        <v>0.27980626279486054</v>
      </c>
      <c r="J25" s="33">
        <f>(F25+G25+H25+I25)*$C$19</f>
        <v>2.086505524746228</v>
      </c>
      <c r="K25" s="5">
        <f>ROUND((F25+G25+H25+J25+I25),2)</f>
        <v>9.04</v>
      </c>
    </row>
    <row r="26" spans="1:11" ht="15" customHeight="1">
      <c r="A26" s="2" t="s">
        <v>245</v>
      </c>
      <c r="B26" s="2" t="s">
        <v>246</v>
      </c>
      <c r="C26" s="2">
        <v>0.62</v>
      </c>
      <c r="D26" s="2" t="s">
        <v>32</v>
      </c>
      <c r="E26" s="2">
        <v>4</v>
      </c>
      <c r="F26" s="33">
        <f>(($C$6*$E$9*$C$22/$C$7*C26)*(1+$C$10+$C$11))*(1+$C$12+$E$14+$C$15)*(1+$C$16)+($C$6*$C$20/$C$7*C26)</f>
        <v>3.2006121337710933</v>
      </c>
      <c r="G26" s="33">
        <f t="shared" si="0"/>
        <v>1.1067716758580441</v>
      </c>
      <c r="H26" s="33">
        <f t="shared" si="1"/>
        <v>1.2107915702056047</v>
      </c>
      <c r="I26" s="33">
        <f aca="true" t="shared" si="2" ref="I26:I89">(F26+G26)*$C$21</f>
        <v>0.23130651057708468</v>
      </c>
      <c r="J26" s="33">
        <f aca="true" t="shared" si="3" ref="J26:J89">(F26+G26+H26+I26)*$C$19</f>
        <v>1.7248445671235482</v>
      </c>
      <c r="K26" s="5">
        <f aca="true" t="shared" si="4" ref="K26:K89">ROUND((F26+G26+H26+J26+I26),2)</f>
        <v>7.47</v>
      </c>
    </row>
    <row r="27" spans="1:11" ht="15" customHeight="1">
      <c r="A27" s="2" t="s">
        <v>247</v>
      </c>
      <c r="B27" s="2" t="s">
        <v>248</v>
      </c>
      <c r="C27" s="2">
        <v>0.71</v>
      </c>
      <c r="D27" s="2" t="s">
        <v>32</v>
      </c>
      <c r="E27" s="2">
        <v>4</v>
      </c>
      <c r="F27" s="33">
        <f aca="true" t="shared" si="5" ref="F27:F38">(($C$6*$E$9*$C$22/$C$7*C27)*(1+$C$10+$C$11))*(1+$C$12+$E$14+$C$15)*(1+$C$16)+($C$6*$C$20/$C$7*C27)</f>
        <v>3.665217120931414</v>
      </c>
      <c r="G27" s="33">
        <f t="shared" si="0"/>
        <v>1.267432080418083</v>
      </c>
      <c r="H27" s="33">
        <f t="shared" si="1"/>
        <v>1.386551636848354</v>
      </c>
      <c r="I27" s="33">
        <f t="shared" si="2"/>
        <v>0.264883262112468</v>
      </c>
      <c r="J27" s="33">
        <f t="shared" si="3"/>
        <v>1.9752252300930957</v>
      </c>
      <c r="K27" s="5">
        <f t="shared" si="4"/>
        <v>8.56</v>
      </c>
    </row>
    <row r="28" spans="1:11" ht="15" customHeight="1">
      <c r="A28" s="2" t="s">
        <v>249</v>
      </c>
      <c r="B28" s="2" t="s">
        <v>250</v>
      </c>
      <c r="C28" s="2">
        <v>0.8</v>
      </c>
      <c r="D28" s="2" t="s">
        <v>32</v>
      </c>
      <c r="E28" s="2">
        <v>4</v>
      </c>
      <c r="F28" s="33">
        <f t="shared" si="5"/>
        <v>4.129822108091735</v>
      </c>
      <c r="G28" s="33">
        <f t="shared" si="0"/>
        <v>1.4280924849781218</v>
      </c>
      <c r="H28" s="33">
        <f t="shared" si="1"/>
        <v>1.5623117034911034</v>
      </c>
      <c r="I28" s="33">
        <f t="shared" si="2"/>
        <v>0.2984600136478513</v>
      </c>
      <c r="J28" s="33">
        <f t="shared" si="3"/>
        <v>2.2256058930626432</v>
      </c>
      <c r="K28" s="5">
        <f t="shared" si="4"/>
        <v>9.64</v>
      </c>
    </row>
    <row r="29" spans="1:11" ht="15" customHeight="1">
      <c r="A29" s="2" t="s">
        <v>251</v>
      </c>
      <c r="B29" s="2" t="s">
        <v>252</v>
      </c>
      <c r="C29" s="2">
        <v>0.66</v>
      </c>
      <c r="D29" s="2" t="s">
        <v>32</v>
      </c>
      <c r="E29" s="2">
        <v>4</v>
      </c>
      <c r="F29" s="33">
        <f t="shared" si="5"/>
        <v>3.4071032391756804</v>
      </c>
      <c r="G29" s="33">
        <f t="shared" si="0"/>
        <v>1.1781763001069503</v>
      </c>
      <c r="H29" s="33">
        <f t="shared" si="1"/>
        <v>1.2889071553801599</v>
      </c>
      <c r="I29" s="33">
        <f t="shared" si="2"/>
        <v>0.24622951125947726</v>
      </c>
      <c r="J29" s="33">
        <f t="shared" si="3"/>
        <v>1.8361248617766803</v>
      </c>
      <c r="K29" s="5">
        <f t="shared" si="4"/>
        <v>7.96</v>
      </c>
    </row>
    <row r="30" spans="1:11" ht="29.25" customHeight="1">
      <c r="A30" s="2" t="s">
        <v>253</v>
      </c>
      <c r="B30" s="2" t="s">
        <v>254</v>
      </c>
      <c r="C30" s="2">
        <v>0.75</v>
      </c>
      <c r="D30" s="2" t="s">
        <v>32</v>
      </c>
      <c r="E30" s="2">
        <v>4</v>
      </c>
      <c r="F30" s="33">
        <f t="shared" si="5"/>
        <v>3.871708226336001</v>
      </c>
      <c r="G30" s="33">
        <f t="shared" si="0"/>
        <v>1.3388367046669891</v>
      </c>
      <c r="H30" s="33">
        <f t="shared" si="1"/>
        <v>1.4646672220229093</v>
      </c>
      <c r="I30" s="33">
        <f t="shared" si="2"/>
        <v>0.27980626279486054</v>
      </c>
      <c r="J30" s="33">
        <f t="shared" si="3"/>
        <v>2.086505524746228</v>
      </c>
      <c r="K30" s="5">
        <f t="shared" si="4"/>
        <v>9.04</v>
      </c>
    </row>
    <row r="31" spans="1:11" ht="16.5" customHeight="1">
      <c r="A31" s="2" t="s">
        <v>255</v>
      </c>
      <c r="B31" s="2" t="s">
        <v>256</v>
      </c>
      <c r="C31" s="2">
        <v>2.05</v>
      </c>
      <c r="D31" s="2" t="s">
        <v>32</v>
      </c>
      <c r="E31" s="2">
        <v>4</v>
      </c>
      <c r="F31" s="33">
        <f t="shared" si="5"/>
        <v>10.582669151985067</v>
      </c>
      <c r="G31" s="2">
        <f t="shared" si="0"/>
        <v>3.6594869927564364</v>
      </c>
      <c r="H31" s="2">
        <f>F31*$C$18</f>
        <v>4.003423740195951</v>
      </c>
      <c r="I31" s="33">
        <f t="shared" si="2"/>
        <v>0.7648037849726187</v>
      </c>
      <c r="J31" s="33">
        <f t="shared" si="3"/>
        <v>5.703115100973021</v>
      </c>
      <c r="K31" s="5">
        <f t="shared" si="4"/>
        <v>24.71</v>
      </c>
    </row>
    <row r="32" spans="1:11" ht="16.5" customHeight="1">
      <c r="A32" s="2" t="s">
        <v>257</v>
      </c>
      <c r="B32" s="2" t="s">
        <v>258</v>
      </c>
      <c r="C32" s="2">
        <v>2.23</v>
      </c>
      <c r="D32" s="2" t="s">
        <v>32</v>
      </c>
      <c r="E32" s="2">
        <v>4</v>
      </c>
      <c r="F32" s="33">
        <f t="shared" si="5"/>
        <v>11.511879126305708</v>
      </c>
      <c r="G32" s="33">
        <f t="shared" si="0"/>
        <v>3.9808078018765136</v>
      </c>
      <c r="H32" s="33">
        <f>F32*$C$18</f>
        <v>4.354943873481449</v>
      </c>
      <c r="I32" s="33">
        <f t="shared" si="2"/>
        <v>0.8319572880433853</v>
      </c>
      <c r="J32" s="33">
        <f t="shared" si="3"/>
        <v>6.203876426912116</v>
      </c>
      <c r="K32" s="5">
        <f t="shared" si="4"/>
        <v>26.88</v>
      </c>
    </row>
    <row r="33" spans="1:11" ht="16.5" customHeight="1">
      <c r="A33" s="2" t="s">
        <v>259</v>
      </c>
      <c r="B33" s="2" t="s">
        <v>260</v>
      </c>
      <c r="C33" s="2">
        <v>1.17</v>
      </c>
      <c r="D33" s="2" t="s">
        <v>32</v>
      </c>
      <c r="E33" s="2">
        <v>4</v>
      </c>
      <c r="F33" s="33">
        <f t="shared" si="5"/>
        <v>6.03986483308416</v>
      </c>
      <c r="G33" s="33">
        <f t="shared" si="0"/>
        <v>2.0885852592805025</v>
      </c>
      <c r="H33" s="33">
        <f t="shared" si="1"/>
        <v>2.2848808663557376</v>
      </c>
      <c r="I33" s="33">
        <f t="shared" si="2"/>
        <v>0.43649776995998235</v>
      </c>
      <c r="J33" s="33">
        <f t="shared" si="3"/>
        <v>3.254948618604115</v>
      </c>
      <c r="K33" s="5">
        <f t="shared" si="4"/>
        <v>14.1</v>
      </c>
    </row>
    <row r="34" spans="1:11" ht="16.5" customHeight="1">
      <c r="A34" s="2" t="s">
        <v>261</v>
      </c>
      <c r="B34" s="2" t="s">
        <v>262</v>
      </c>
      <c r="C34" s="2">
        <v>1.2</v>
      </c>
      <c r="D34" s="2" t="s">
        <v>32</v>
      </c>
      <c r="E34" s="2">
        <v>4</v>
      </c>
      <c r="F34" s="33">
        <f t="shared" si="5"/>
        <v>6.1947331621376005</v>
      </c>
      <c r="G34" s="33">
        <f t="shared" si="0"/>
        <v>2.142138727467182</v>
      </c>
      <c r="H34" s="33">
        <f t="shared" si="1"/>
        <v>2.3434675552366544</v>
      </c>
      <c r="I34" s="33">
        <f t="shared" si="2"/>
        <v>0.4476900204717768</v>
      </c>
      <c r="J34" s="33">
        <f t="shared" si="3"/>
        <v>3.338408839593964</v>
      </c>
      <c r="K34" s="5">
        <f t="shared" si="4"/>
        <v>14.47</v>
      </c>
    </row>
    <row r="35" spans="1:11" ht="28.5" customHeight="1">
      <c r="A35" s="2" t="s">
        <v>263</v>
      </c>
      <c r="B35" s="2" t="s">
        <v>264</v>
      </c>
      <c r="C35" s="2">
        <v>1.07</v>
      </c>
      <c r="D35" s="2" t="s">
        <v>32</v>
      </c>
      <c r="E35" s="2">
        <v>4</v>
      </c>
      <c r="F35" s="33">
        <f t="shared" si="5"/>
        <v>5.523637069572694</v>
      </c>
      <c r="G35" s="33">
        <f t="shared" si="0"/>
        <v>1.9100736986582376</v>
      </c>
      <c r="H35" s="33">
        <f t="shared" si="1"/>
        <v>2.0895919034193504</v>
      </c>
      <c r="I35" s="33">
        <f t="shared" si="2"/>
        <v>0.399190268254001</v>
      </c>
      <c r="J35" s="33">
        <f t="shared" si="3"/>
        <v>2.9767478819712845</v>
      </c>
      <c r="K35" s="5">
        <f t="shared" si="4"/>
        <v>12.9</v>
      </c>
    </row>
    <row r="36" spans="1:11" ht="29.25" customHeight="1">
      <c r="A36" s="2" t="s">
        <v>265</v>
      </c>
      <c r="B36" s="2" t="s">
        <v>266</v>
      </c>
      <c r="C36" s="2">
        <v>1.26</v>
      </c>
      <c r="D36" s="2" t="s">
        <v>32</v>
      </c>
      <c r="E36" s="2">
        <v>4</v>
      </c>
      <c r="F36" s="33">
        <f t="shared" si="5"/>
        <v>6.504469820244481</v>
      </c>
      <c r="G36" s="33">
        <f t="shared" si="0"/>
        <v>2.2492456638405414</v>
      </c>
      <c r="H36" s="33">
        <f t="shared" si="1"/>
        <v>2.460640932998487</v>
      </c>
      <c r="I36" s="33">
        <f t="shared" si="2"/>
        <v>0.47007452149536566</v>
      </c>
      <c r="J36" s="33">
        <f t="shared" si="3"/>
        <v>3.5053292815736627</v>
      </c>
      <c r="K36" s="5">
        <f t="shared" si="4"/>
        <v>15.19</v>
      </c>
    </row>
    <row r="37" spans="1:11" ht="15.75" customHeight="1">
      <c r="A37" s="2" t="s">
        <v>267</v>
      </c>
      <c r="B37" s="2" t="s">
        <v>268</v>
      </c>
      <c r="C37" s="2">
        <v>1.72</v>
      </c>
      <c r="D37" s="2" t="s">
        <v>32</v>
      </c>
      <c r="E37" s="2">
        <v>4</v>
      </c>
      <c r="F37" s="33">
        <f t="shared" si="5"/>
        <v>8.879117532397226</v>
      </c>
      <c r="G37" s="33">
        <f t="shared" si="0"/>
        <v>3.0703988427029607</v>
      </c>
      <c r="H37" s="33">
        <f>F37*$C$18</f>
        <v>3.3589701625058708</v>
      </c>
      <c r="I37" s="33">
        <f t="shared" si="2"/>
        <v>0.64168902934288</v>
      </c>
      <c r="J37" s="33">
        <f t="shared" si="3"/>
        <v>4.785052670084681</v>
      </c>
      <c r="K37" s="5">
        <f t="shared" si="4"/>
        <v>20.74</v>
      </c>
    </row>
    <row r="38" spans="1:11" ht="15.75" customHeight="1">
      <c r="A38" s="2" t="s">
        <v>269</v>
      </c>
      <c r="B38" s="2" t="s">
        <v>270</v>
      </c>
      <c r="C38" s="2">
        <v>2.08</v>
      </c>
      <c r="D38" s="2" t="s">
        <v>32</v>
      </c>
      <c r="E38" s="2">
        <v>4</v>
      </c>
      <c r="F38" s="33">
        <f t="shared" si="5"/>
        <v>10.737537481038508</v>
      </c>
      <c r="G38" s="33">
        <f t="shared" si="0"/>
        <v>3.713040460943116</v>
      </c>
      <c r="H38" s="33">
        <f>F38*$C$18</f>
        <v>4.062010429076868</v>
      </c>
      <c r="I38" s="33">
        <f t="shared" si="2"/>
        <v>0.7759960354844132</v>
      </c>
      <c r="J38" s="33">
        <f t="shared" si="3"/>
        <v>5.7865753219628715</v>
      </c>
      <c r="K38" s="5">
        <f t="shared" si="4"/>
        <v>25.08</v>
      </c>
    </row>
    <row r="39" spans="1:11" ht="15.75" customHeight="1">
      <c r="A39" s="2" t="s">
        <v>271</v>
      </c>
      <c r="B39" s="2" t="s">
        <v>272</v>
      </c>
      <c r="C39" s="2">
        <v>0.32</v>
      </c>
      <c r="D39" s="2" t="s">
        <v>32</v>
      </c>
      <c r="E39" s="2">
        <v>3</v>
      </c>
      <c r="F39" s="33">
        <f>(($C$6*$D$9*$C$22/$C$7*C39)*(1+$C$10+$C$11))*(1+$C$12+$D$14+$C$15)*(1+$C$16)+($C$6*$C$20/$C$7*C39)</f>
        <v>1.3895625044821336</v>
      </c>
      <c r="G39" s="33">
        <f t="shared" si="0"/>
        <v>0.4805107140499218</v>
      </c>
      <c r="H39" s="33">
        <f t="shared" si="1"/>
        <v>0.5256714954455912</v>
      </c>
      <c r="I39" s="33">
        <f t="shared" si="2"/>
        <v>0.10042293183517137</v>
      </c>
      <c r="J39" s="33">
        <f t="shared" si="3"/>
        <v>0.7488502937438453</v>
      </c>
      <c r="K39" s="5">
        <f t="shared" si="4"/>
        <v>3.25</v>
      </c>
    </row>
    <row r="40" spans="1:11" ht="15.75" customHeight="1">
      <c r="A40" s="2" t="s">
        <v>273</v>
      </c>
      <c r="B40" s="2" t="s">
        <v>274</v>
      </c>
      <c r="C40" s="2">
        <v>0.42</v>
      </c>
      <c r="D40" s="2" t="s">
        <v>32</v>
      </c>
      <c r="E40" s="2">
        <v>3</v>
      </c>
      <c r="F40" s="33">
        <f>(($C$6*$D$9*$C$22/$C$7*C40)*(1+$C$10+$C$11))*(1+$C$12+$D$14+$C$15)*(1+$C$16)+($C$6*$C$20/$C$7*C40)</f>
        <v>1.8238007871328001</v>
      </c>
      <c r="G40" s="33">
        <f t="shared" si="0"/>
        <v>0.6306703121905223</v>
      </c>
      <c r="H40" s="33">
        <f t="shared" si="1"/>
        <v>0.6899438377723384</v>
      </c>
      <c r="I40" s="33">
        <f t="shared" si="2"/>
        <v>0.13180509803366242</v>
      </c>
      <c r="J40" s="33">
        <f t="shared" si="3"/>
        <v>0.982866010538797</v>
      </c>
      <c r="K40" s="5">
        <f t="shared" si="4"/>
        <v>4.26</v>
      </c>
    </row>
    <row r="41" spans="1:11" ht="15.75" customHeight="1">
      <c r="A41" s="2" t="s">
        <v>275</v>
      </c>
      <c r="B41" s="2" t="s">
        <v>276</v>
      </c>
      <c r="C41" s="2">
        <v>0.16</v>
      </c>
      <c r="D41" s="2" t="s">
        <v>32</v>
      </c>
      <c r="E41" s="2">
        <v>3</v>
      </c>
      <c r="F41" s="33">
        <f>(($C$6*$D$9*$C$22/$C$7*C41)*(1+$C$10+$C$11))*(1+$C$12+$D$14+$C$15)*(1+$C$16)+($C$6*$C$20/$C$7*C41)</f>
        <v>0.6947812522410668</v>
      </c>
      <c r="G41" s="33">
        <f t="shared" si="0"/>
        <v>0.2402553570249609</v>
      </c>
      <c r="H41" s="33">
        <f t="shared" si="1"/>
        <v>0.2628357477227956</v>
      </c>
      <c r="I41" s="33">
        <f t="shared" si="2"/>
        <v>0.050211465917585685</v>
      </c>
      <c r="J41" s="33">
        <f t="shared" si="3"/>
        <v>0.37442514687192263</v>
      </c>
      <c r="K41" s="5">
        <f t="shared" si="4"/>
        <v>1.62</v>
      </c>
    </row>
    <row r="42" spans="1:11" ht="15.75" customHeight="1">
      <c r="A42" s="2" t="s">
        <v>277</v>
      </c>
      <c r="B42" s="2" t="s">
        <v>278</v>
      </c>
      <c r="C42" s="2">
        <v>0.2</v>
      </c>
      <c r="D42" s="2" t="s">
        <v>32</v>
      </c>
      <c r="E42" s="2">
        <v>3</v>
      </c>
      <c r="F42" s="33">
        <f>(($C$6*$D$9*$C$22/$C$7*C42)*(1+$C$10+$C$11))*(1+$C$12+$D$14+$C$15)*(1+$C$16)+($C$6*$C$20/$C$7*C42)</f>
        <v>0.8684765653013334</v>
      </c>
      <c r="G42" s="33">
        <f t="shared" si="0"/>
        <v>0.3003191962812011</v>
      </c>
      <c r="H42" s="33">
        <f>F42*$C$18</f>
        <v>0.32854468465349446</v>
      </c>
      <c r="I42" s="33">
        <f t="shared" si="2"/>
        <v>0.0627643323969821</v>
      </c>
      <c r="J42" s="33">
        <f t="shared" si="3"/>
        <v>0.4680314335899034</v>
      </c>
      <c r="K42" s="5">
        <f t="shared" si="4"/>
        <v>2.03</v>
      </c>
    </row>
    <row r="43" spans="1:11" ht="30.75" customHeight="1">
      <c r="A43" s="2" t="s">
        <v>279</v>
      </c>
      <c r="B43" s="2" t="s">
        <v>280</v>
      </c>
      <c r="C43" s="2">
        <v>0.59</v>
      </c>
      <c r="D43" s="2" t="s">
        <v>32</v>
      </c>
      <c r="E43" s="2">
        <v>4</v>
      </c>
      <c r="F43" s="33">
        <f aca="true" t="shared" si="6" ref="F43:F52">(($C$6*$E$9*$C$22/$C$7*C43)*(1+$C$10+$C$11))*(1+$C$12+$E$14+$C$15)*(1+$C$16)+($C$6*$C$20/$C$7*C43)</f>
        <v>3.0457438047176537</v>
      </c>
      <c r="G43" s="33">
        <f t="shared" si="0"/>
        <v>1.0532182076713645</v>
      </c>
      <c r="H43" s="33">
        <f>F43*$C$18</f>
        <v>1.1522048813246886</v>
      </c>
      <c r="I43" s="33">
        <f t="shared" si="2"/>
        <v>0.22011426006529025</v>
      </c>
      <c r="J43" s="33">
        <f t="shared" si="3"/>
        <v>1.641384346133699</v>
      </c>
      <c r="K43" s="5">
        <f t="shared" si="4"/>
        <v>7.11</v>
      </c>
    </row>
    <row r="44" spans="1:11" ht="32.25" customHeight="1">
      <c r="A44" s="2" t="s">
        <v>281</v>
      </c>
      <c r="B44" s="2" t="s">
        <v>282</v>
      </c>
      <c r="C44" s="2">
        <v>0.25</v>
      </c>
      <c r="D44" s="2" t="s">
        <v>32</v>
      </c>
      <c r="E44" s="2">
        <v>4</v>
      </c>
      <c r="F44" s="33">
        <f t="shared" si="6"/>
        <v>1.2905694087786665</v>
      </c>
      <c r="G44" s="33">
        <f t="shared" si="0"/>
        <v>0.4462789015556629</v>
      </c>
      <c r="H44" s="33">
        <f t="shared" si="1"/>
        <v>0.4882224073409696</v>
      </c>
      <c r="I44" s="33">
        <f t="shared" si="2"/>
        <v>0.09326875426495349</v>
      </c>
      <c r="J44" s="33">
        <f t="shared" si="3"/>
        <v>0.6955018415820757</v>
      </c>
      <c r="K44" s="5">
        <f t="shared" si="4"/>
        <v>3.01</v>
      </c>
    </row>
    <row r="45" spans="1:11" ht="30" customHeight="1">
      <c r="A45" s="2" t="s">
        <v>283</v>
      </c>
      <c r="B45" s="2" t="s">
        <v>284</v>
      </c>
      <c r="C45" s="2">
        <v>0.55</v>
      </c>
      <c r="D45" s="2" t="s">
        <v>32</v>
      </c>
      <c r="E45" s="2">
        <v>4</v>
      </c>
      <c r="F45" s="33">
        <f t="shared" si="6"/>
        <v>2.8392526993130676</v>
      </c>
      <c r="G45" s="33">
        <f t="shared" si="0"/>
        <v>0.9818135834224587</v>
      </c>
      <c r="H45" s="33">
        <f t="shared" si="1"/>
        <v>1.0740892961501336</v>
      </c>
      <c r="I45" s="33">
        <f t="shared" si="2"/>
        <v>0.20519125938289776</v>
      </c>
      <c r="J45" s="33">
        <f t="shared" si="3"/>
        <v>1.5301040514805673</v>
      </c>
      <c r="K45" s="5">
        <f t="shared" si="4"/>
        <v>6.63</v>
      </c>
    </row>
    <row r="46" spans="1:11" ht="30.75" customHeight="1">
      <c r="A46" s="2" t="s">
        <v>285</v>
      </c>
      <c r="B46" s="2" t="s">
        <v>286</v>
      </c>
      <c r="C46" s="2">
        <v>1</v>
      </c>
      <c r="D46" s="2" t="s">
        <v>32</v>
      </c>
      <c r="E46" s="2">
        <v>4</v>
      </c>
      <c r="F46" s="33">
        <f t="shared" si="6"/>
        <v>5.162277635114666</v>
      </c>
      <c r="G46" s="33">
        <f t="shared" si="0"/>
        <v>1.7851156062226516</v>
      </c>
      <c r="H46" s="33">
        <f>F46*$C$18</f>
        <v>1.9528896293638784</v>
      </c>
      <c r="I46" s="33">
        <f t="shared" si="2"/>
        <v>0.37307501705981394</v>
      </c>
      <c r="J46" s="33">
        <f t="shared" si="3"/>
        <v>2.782007366328303</v>
      </c>
      <c r="K46" s="5">
        <f t="shared" si="4"/>
        <v>12.06</v>
      </c>
    </row>
    <row r="47" spans="1:11" ht="33" customHeight="1">
      <c r="A47" s="2" t="s">
        <v>287</v>
      </c>
      <c r="B47" s="2" t="s">
        <v>288</v>
      </c>
      <c r="C47" s="2">
        <v>0.74</v>
      </c>
      <c r="D47" s="2" t="s">
        <v>32</v>
      </c>
      <c r="E47" s="2">
        <v>4</v>
      </c>
      <c r="F47" s="33">
        <f t="shared" si="6"/>
        <v>3.8200854499848536</v>
      </c>
      <c r="G47" s="33">
        <f t="shared" si="0"/>
        <v>1.3209855486047624</v>
      </c>
      <c r="H47" s="33">
        <f t="shared" si="1"/>
        <v>1.4451383257292703</v>
      </c>
      <c r="I47" s="33">
        <f t="shared" si="2"/>
        <v>0.27607551262426233</v>
      </c>
      <c r="J47" s="33">
        <f t="shared" si="3"/>
        <v>2.0586854510829444</v>
      </c>
      <c r="K47" s="5">
        <f t="shared" si="4"/>
        <v>8.92</v>
      </c>
    </row>
    <row r="48" spans="1:11" ht="30.75" customHeight="1">
      <c r="A48" s="2" t="s">
        <v>289</v>
      </c>
      <c r="B48" s="2" t="s">
        <v>290</v>
      </c>
      <c r="C48" s="2">
        <v>1.1</v>
      </c>
      <c r="D48" s="2" t="s">
        <v>32</v>
      </c>
      <c r="E48" s="2">
        <v>4</v>
      </c>
      <c r="F48" s="33">
        <f t="shared" si="6"/>
        <v>5.678505398626135</v>
      </c>
      <c r="G48" s="33">
        <f t="shared" si="0"/>
        <v>1.9636271668449174</v>
      </c>
      <c r="H48" s="33">
        <f t="shared" si="1"/>
        <v>2.148178592300267</v>
      </c>
      <c r="I48" s="33">
        <f t="shared" si="2"/>
        <v>0.4103825187657955</v>
      </c>
      <c r="J48" s="33">
        <f t="shared" si="3"/>
        <v>3.0602081029611345</v>
      </c>
      <c r="K48" s="5">
        <f t="shared" si="4"/>
        <v>13.26</v>
      </c>
    </row>
    <row r="49" spans="1:11" ht="30.75" customHeight="1">
      <c r="A49" s="2" t="s">
        <v>291</v>
      </c>
      <c r="B49" s="2" t="s">
        <v>292</v>
      </c>
      <c r="C49" s="2">
        <v>0.53</v>
      </c>
      <c r="D49" s="2" t="s">
        <v>32</v>
      </c>
      <c r="E49" s="2">
        <v>4</v>
      </c>
      <c r="F49" s="33">
        <f t="shared" si="6"/>
        <v>2.7360071466107736</v>
      </c>
      <c r="G49" s="33">
        <f t="shared" si="0"/>
        <v>0.9461112712980055</v>
      </c>
      <c r="H49" s="33">
        <f t="shared" si="1"/>
        <v>1.0350315035628557</v>
      </c>
      <c r="I49" s="33">
        <f t="shared" si="2"/>
        <v>0.19772975904170143</v>
      </c>
      <c r="J49" s="33">
        <f t="shared" si="3"/>
        <v>1.4744639041540009</v>
      </c>
      <c r="K49" s="5">
        <f t="shared" si="4"/>
        <v>6.39</v>
      </c>
    </row>
    <row r="50" spans="1:11" ht="30.75" customHeight="1">
      <c r="A50" s="2" t="s">
        <v>293</v>
      </c>
      <c r="B50" s="2" t="s">
        <v>294</v>
      </c>
      <c r="C50" s="2">
        <v>0.85</v>
      </c>
      <c r="D50" s="2" t="s">
        <v>32</v>
      </c>
      <c r="E50" s="2">
        <v>4</v>
      </c>
      <c r="F50" s="33">
        <f t="shared" si="6"/>
        <v>4.387935989847467</v>
      </c>
      <c r="G50" s="33">
        <f t="shared" si="0"/>
        <v>1.517348265289254</v>
      </c>
      <c r="H50" s="33">
        <f>F50*$C$18</f>
        <v>1.6599561849592968</v>
      </c>
      <c r="I50" s="33">
        <f t="shared" si="2"/>
        <v>0.3171137645008419</v>
      </c>
      <c r="J50" s="33">
        <f t="shared" si="3"/>
        <v>2.364706261379058</v>
      </c>
      <c r="K50" s="5">
        <f t="shared" si="4"/>
        <v>10.25</v>
      </c>
    </row>
    <row r="51" spans="1:11" ht="30.75" customHeight="1">
      <c r="A51" s="2" t="s">
        <v>295</v>
      </c>
      <c r="B51" s="2" t="s">
        <v>296</v>
      </c>
      <c r="C51" s="2">
        <v>0.52</v>
      </c>
      <c r="D51" s="2" t="s">
        <v>32</v>
      </c>
      <c r="E51" s="2">
        <v>4</v>
      </c>
      <c r="F51" s="33">
        <f t="shared" si="6"/>
        <v>2.684384370259627</v>
      </c>
      <c r="G51" s="33">
        <f t="shared" si="0"/>
        <v>0.928260115235779</v>
      </c>
      <c r="H51" s="33">
        <f>F51*$C$18</f>
        <v>1.015502607269217</v>
      </c>
      <c r="I51" s="33">
        <f t="shared" si="2"/>
        <v>0.1939990088711033</v>
      </c>
      <c r="J51" s="33">
        <f t="shared" si="3"/>
        <v>1.4466438304907179</v>
      </c>
      <c r="K51" s="5">
        <f t="shared" si="4"/>
        <v>6.27</v>
      </c>
    </row>
    <row r="52" spans="1:11" ht="30" customHeight="1">
      <c r="A52" s="2" t="s">
        <v>297</v>
      </c>
      <c r="B52" s="2" t="s">
        <v>298</v>
      </c>
      <c r="C52" s="2">
        <v>0.88</v>
      </c>
      <c r="D52" s="2" t="s">
        <v>32</v>
      </c>
      <c r="E52" s="2">
        <v>4</v>
      </c>
      <c r="F52" s="33">
        <f t="shared" si="6"/>
        <v>4.542804318900908</v>
      </c>
      <c r="G52" s="33">
        <f t="shared" si="0"/>
        <v>1.5709017334759339</v>
      </c>
      <c r="H52" s="33">
        <f t="shared" si="1"/>
        <v>1.7185428738402135</v>
      </c>
      <c r="I52" s="33">
        <f t="shared" si="2"/>
        <v>0.32830601501263634</v>
      </c>
      <c r="J52" s="33">
        <f t="shared" si="3"/>
        <v>2.448166482368907</v>
      </c>
      <c r="K52" s="5">
        <f t="shared" si="4"/>
        <v>10.61</v>
      </c>
    </row>
    <row r="53" spans="1:11" ht="15.75" customHeight="1">
      <c r="A53" s="2" t="s">
        <v>299</v>
      </c>
      <c r="B53" s="2" t="s">
        <v>300</v>
      </c>
      <c r="C53" s="2">
        <v>0.33</v>
      </c>
      <c r="D53" s="2" t="s">
        <v>32</v>
      </c>
      <c r="E53" s="2">
        <v>2</v>
      </c>
      <c r="F53" s="33">
        <f>(($C$6*$C$9*$C$22/$C$7*C53)*(1+$C$10+$C$11))*(1+$C$12+$C$14+$C$15)*(1+$C$16)+($C$6*$C$20/$C$7*C53)</f>
        <v>1.09806811694272</v>
      </c>
      <c r="G53" s="33">
        <f t="shared" si="0"/>
        <v>0.37971195483879255</v>
      </c>
      <c r="H53" s="33">
        <f t="shared" si="1"/>
        <v>0.415399168639431</v>
      </c>
      <c r="I53" s="33">
        <f t="shared" si="2"/>
        <v>0.07935678985466722</v>
      </c>
      <c r="J53" s="33">
        <f t="shared" si="3"/>
        <v>0.5917608090826832</v>
      </c>
      <c r="K53" s="5">
        <f t="shared" si="4"/>
        <v>2.56</v>
      </c>
    </row>
    <row r="54" spans="1:11" ht="15.75" customHeight="1">
      <c r="A54" s="2" t="s">
        <v>301</v>
      </c>
      <c r="B54" s="2" t="s">
        <v>302</v>
      </c>
      <c r="C54" s="2">
        <v>0.5</v>
      </c>
      <c r="D54" s="2" t="s">
        <v>32</v>
      </c>
      <c r="E54" s="2">
        <v>2</v>
      </c>
      <c r="F54" s="33">
        <f>(($C$6*$C$9*$C$22/$C$7*C54)*(1+$C$10+$C$11))*(1+$C$12+$C$14+$C$15)*(1+$C$16)+($C$6*$C$20/$C$7*C54)</f>
        <v>1.6637395711253333</v>
      </c>
      <c r="G54" s="33">
        <f t="shared" si="0"/>
        <v>0.5753211436951403</v>
      </c>
      <c r="H54" s="33">
        <f>F54*$C$18</f>
        <v>0.6293926797567136</v>
      </c>
      <c r="I54" s="33">
        <f t="shared" si="2"/>
        <v>0.12023756038585943</v>
      </c>
      <c r="J54" s="33">
        <f t="shared" si="3"/>
        <v>0.8966072864889141</v>
      </c>
      <c r="K54" s="5">
        <f t="shared" si="4"/>
        <v>3.89</v>
      </c>
    </row>
    <row r="55" spans="1:11" ht="15.75" customHeight="1">
      <c r="A55" s="2" t="s">
        <v>303</v>
      </c>
      <c r="B55" s="2" t="s">
        <v>304</v>
      </c>
      <c r="C55" s="2">
        <v>0.89</v>
      </c>
      <c r="D55" s="2" t="s">
        <v>32</v>
      </c>
      <c r="E55" s="2">
        <v>2</v>
      </c>
      <c r="F55" s="33">
        <f>(($C$6*$C$9*$C$22/$C$7*C55)*(1+$C$10+$C$11))*(1+$C$12+$C$14+$C$15)*(1+$C$16)+($C$6*$C$20/$C$7*C55)</f>
        <v>2.961456436603093</v>
      </c>
      <c r="G55" s="33">
        <f t="shared" si="0"/>
        <v>1.0240716357773496</v>
      </c>
      <c r="H55" s="33">
        <f>F55*$C$18</f>
        <v>1.12031896996695</v>
      </c>
      <c r="I55" s="33">
        <f t="shared" si="2"/>
        <v>0.21402285748682975</v>
      </c>
      <c r="J55" s="33">
        <f t="shared" si="3"/>
        <v>1.5959609699502666</v>
      </c>
      <c r="K55" s="5">
        <f t="shared" si="4"/>
        <v>6.92</v>
      </c>
    </row>
    <row r="56" spans="1:11" ht="16.5" customHeight="1">
      <c r="A56" s="2" t="s">
        <v>305</v>
      </c>
      <c r="B56" s="2" t="s">
        <v>306</v>
      </c>
      <c r="C56" s="2">
        <v>2.2</v>
      </c>
      <c r="D56" s="2" t="s">
        <v>32</v>
      </c>
      <c r="E56" s="2">
        <v>4</v>
      </c>
      <c r="F56" s="33">
        <f aca="true" t="shared" si="7" ref="F56:F75">(($C$6*$E$9*$C$22/$C$7*C56)*(1+$C$10+$C$11))*(1+$C$12+$E$14+$C$15)*(1+$C$16)+($C$6*$C$20/$C$7*C56)</f>
        <v>11.35701079725227</v>
      </c>
      <c r="G56" s="33">
        <f t="shared" si="0"/>
        <v>3.927254333689835</v>
      </c>
      <c r="H56" s="33">
        <f t="shared" si="1"/>
        <v>4.296357184600534</v>
      </c>
      <c r="I56" s="33">
        <f t="shared" si="2"/>
        <v>0.820765037531591</v>
      </c>
      <c r="J56" s="33">
        <f t="shared" si="3"/>
        <v>6.120416205922269</v>
      </c>
      <c r="K56" s="5">
        <f t="shared" si="4"/>
        <v>26.52</v>
      </c>
    </row>
    <row r="57" spans="1:11" ht="30.75" customHeight="1">
      <c r="A57" s="2" t="s">
        <v>307</v>
      </c>
      <c r="B57" s="2" t="s">
        <v>308</v>
      </c>
      <c r="C57" s="2">
        <v>1.42</v>
      </c>
      <c r="D57" s="2" t="s">
        <v>32</v>
      </c>
      <c r="E57" s="2">
        <v>4</v>
      </c>
      <c r="F57" s="33">
        <f t="shared" si="7"/>
        <v>7.330434241862828</v>
      </c>
      <c r="G57" s="33">
        <f t="shared" si="0"/>
        <v>2.534864160836166</v>
      </c>
      <c r="H57" s="33">
        <f t="shared" si="1"/>
        <v>2.773103273696708</v>
      </c>
      <c r="I57" s="33">
        <f t="shared" si="2"/>
        <v>0.529766524224936</v>
      </c>
      <c r="J57" s="33">
        <f t="shared" si="3"/>
        <v>3.9504504601861914</v>
      </c>
      <c r="K57" s="5">
        <f t="shared" si="4"/>
        <v>17.12</v>
      </c>
    </row>
    <row r="58" spans="1:11" ht="33.75" customHeight="1">
      <c r="A58" s="2" t="s">
        <v>309</v>
      </c>
      <c r="B58" s="2" t="s">
        <v>310</v>
      </c>
      <c r="C58" s="2">
        <v>1.95</v>
      </c>
      <c r="D58" s="2" t="s">
        <v>32</v>
      </c>
      <c r="E58" s="2">
        <v>4</v>
      </c>
      <c r="F58" s="33">
        <f t="shared" si="7"/>
        <v>10.0664413884736</v>
      </c>
      <c r="G58" s="33">
        <f t="shared" si="0"/>
        <v>3.4809754321341706</v>
      </c>
      <c r="H58" s="33">
        <f t="shared" si="1"/>
        <v>3.808134777259563</v>
      </c>
      <c r="I58" s="33">
        <f t="shared" si="2"/>
        <v>0.7274962832666373</v>
      </c>
      <c r="J58" s="33">
        <f t="shared" si="3"/>
        <v>5.424914364340191</v>
      </c>
      <c r="K58" s="5">
        <f t="shared" si="4"/>
        <v>23.51</v>
      </c>
    </row>
    <row r="59" spans="1:11" ht="24.75" customHeight="1">
      <c r="A59" s="2" t="s">
        <v>311</v>
      </c>
      <c r="B59" s="2" t="s">
        <v>312</v>
      </c>
      <c r="C59" s="2">
        <v>1.55</v>
      </c>
      <c r="D59" s="2" t="s">
        <v>32</v>
      </c>
      <c r="E59" s="2">
        <v>4</v>
      </c>
      <c r="F59" s="33">
        <f t="shared" si="7"/>
        <v>8.001530334427732</v>
      </c>
      <c r="G59" s="33">
        <f t="shared" si="0"/>
        <v>2.76692918964511</v>
      </c>
      <c r="H59" s="33">
        <f aca="true" t="shared" si="8" ref="H59:H71">F59*$C$18</f>
        <v>3.0269789255140114</v>
      </c>
      <c r="I59" s="33">
        <f t="shared" si="2"/>
        <v>0.5782662764427116</v>
      </c>
      <c r="J59" s="33">
        <f t="shared" si="3"/>
        <v>4.312111417808869</v>
      </c>
      <c r="K59" s="5">
        <f t="shared" si="4"/>
        <v>18.69</v>
      </c>
    </row>
    <row r="60" spans="1:11" ht="29.25" customHeight="1">
      <c r="A60" s="2" t="s">
        <v>313</v>
      </c>
      <c r="B60" s="2" t="s">
        <v>314</v>
      </c>
      <c r="C60" s="2">
        <v>1.27</v>
      </c>
      <c r="D60" s="2" t="s">
        <v>32</v>
      </c>
      <c r="E60" s="2">
        <v>4</v>
      </c>
      <c r="F60" s="33">
        <f t="shared" si="7"/>
        <v>6.556092596595628</v>
      </c>
      <c r="G60" s="33">
        <f t="shared" si="0"/>
        <v>2.267096819902768</v>
      </c>
      <c r="H60" s="33">
        <f t="shared" si="8"/>
        <v>2.480169829292126</v>
      </c>
      <c r="I60" s="33">
        <f t="shared" si="2"/>
        <v>0.47380527166596387</v>
      </c>
      <c r="J60" s="33">
        <f t="shared" si="3"/>
        <v>3.5331493552369455</v>
      </c>
      <c r="K60" s="5">
        <f t="shared" si="4"/>
        <v>15.31</v>
      </c>
    </row>
    <row r="61" spans="1:11" ht="30" customHeight="1">
      <c r="A61" s="2" t="s">
        <v>315</v>
      </c>
      <c r="B61" s="2" t="s">
        <v>316</v>
      </c>
      <c r="C61" s="2">
        <v>1.53</v>
      </c>
      <c r="D61" s="2" t="s">
        <v>32</v>
      </c>
      <c r="E61" s="2">
        <v>4</v>
      </c>
      <c r="F61" s="33">
        <f t="shared" si="7"/>
        <v>7.89828478172544</v>
      </c>
      <c r="G61" s="33">
        <f t="shared" si="0"/>
        <v>2.7312268775206574</v>
      </c>
      <c r="H61" s="33">
        <f t="shared" si="8"/>
        <v>2.987921132926734</v>
      </c>
      <c r="I61" s="33">
        <f t="shared" si="2"/>
        <v>0.5708047761015155</v>
      </c>
      <c r="J61" s="33">
        <f t="shared" si="3"/>
        <v>4.2564712704823044</v>
      </c>
      <c r="K61" s="5">
        <f t="shared" si="4"/>
        <v>18.44</v>
      </c>
    </row>
    <row r="62" spans="1:11" ht="18" customHeight="1">
      <c r="A62" s="2" t="s">
        <v>317</v>
      </c>
      <c r="B62" s="2" t="s">
        <v>318</v>
      </c>
      <c r="C62" s="2">
        <v>1.27</v>
      </c>
      <c r="D62" s="2" t="s">
        <v>32</v>
      </c>
      <c r="E62" s="2">
        <v>4</v>
      </c>
      <c r="F62" s="33">
        <f t="shared" si="7"/>
        <v>6.556092596595628</v>
      </c>
      <c r="G62" s="33">
        <f t="shared" si="0"/>
        <v>2.267096819902768</v>
      </c>
      <c r="H62" s="33">
        <f t="shared" si="8"/>
        <v>2.480169829292126</v>
      </c>
      <c r="I62" s="33">
        <f t="shared" si="2"/>
        <v>0.47380527166596387</v>
      </c>
      <c r="J62" s="33">
        <f t="shared" si="3"/>
        <v>3.5331493552369455</v>
      </c>
      <c r="K62" s="5">
        <f t="shared" si="4"/>
        <v>15.31</v>
      </c>
    </row>
    <row r="63" spans="1:11" ht="29.25" customHeight="1">
      <c r="A63" s="2" t="s">
        <v>319</v>
      </c>
      <c r="B63" s="2" t="s">
        <v>320</v>
      </c>
      <c r="C63" s="2">
        <v>1.46</v>
      </c>
      <c r="D63" s="2" t="s">
        <v>32</v>
      </c>
      <c r="E63" s="2">
        <v>4</v>
      </c>
      <c r="F63" s="33">
        <f t="shared" si="7"/>
        <v>7.536925347267413</v>
      </c>
      <c r="G63" s="33">
        <f t="shared" si="0"/>
        <v>2.6062687850850716</v>
      </c>
      <c r="H63" s="33">
        <f t="shared" si="8"/>
        <v>2.8512188588712624</v>
      </c>
      <c r="I63" s="33">
        <f t="shared" si="2"/>
        <v>0.5446895249073284</v>
      </c>
      <c r="J63" s="33">
        <f t="shared" si="3"/>
        <v>4.061730754839322</v>
      </c>
      <c r="K63" s="5">
        <f t="shared" si="4"/>
        <v>17.6</v>
      </c>
    </row>
    <row r="64" spans="1:11" ht="32.25" customHeight="1">
      <c r="A64" s="2" t="s">
        <v>321</v>
      </c>
      <c r="B64" s="2" t="s">
        <v>322</v>
      </c>
      <c r="C64" s="2">
        <v>1.76</v>
      </c>
      <c r="D64" s="2" t="s">
        <v>32</v>
      </c>
      <c r="E64" s="2">
        <v>4</v>
      </c>
      <c r="F64" s="33">
        <f t="shared" si="7"/>
        <v>9.085608637801815</v>
      </c>
      <c r="G64" s="33">
        <f t="shared" si="0"/>
        <v>3.1418034669518677</v>
      </c>
      <c r="H64" s="33">
        <f t="shared" si="8"/>
        <v>3.437085747680427</v>
      </c>
      <c r="I64" s="33">
        <f t="shared" si="2"/>
        <v>0.6566120300252727</v>
      </c>
      <c r="J64" s="33">
        <f t="shared" si="3"/>
        <v>4.896332964737814</v>
      </c>
      <c r="K64" s="5">
        <f t="shared" si="4"/>
        <v>21.22</v>
      </c>
    </row>
    <row r="65" spans="1:11" ht="20.25" customHeight="1">
      <c r="A65" s="2" t="s">
        <v>323</v>
      </c>
      <c r="B65" s="2" t="s">
        <v>324</v>
      </c>
      <c r="C65" s="2">
        <v>1.5</v>
      </c>
      <c r="D65" s="2" t="s">
        <v>32</v>
      </c>
      <c r="E65" s="2">
        <v>4</v>
      </c>
      <c r="F65" s="33">
        <f t="shared" si="7"/>
        <v>7.743416452672002</v>
      </c>
      <c r="G65" s="33">
        <f t="shared" si="0"/>
        <v>2.6776734093339782</v>
      </c>
      <c r="H65" s="33">
        <f t="shared" si="8"/>
        <v>2.9293344440458187</v>
      </c>
      <c r="I65" s="33">
        <f t="shared" si="2"/>
        <v>0.5596125255897211</v>
      </c>
      <c r="J65" s="33">
        <f t="shared" si="3"/>
        <v>4.173011049492456</v>
      </c>
      <c r="K65" s="5">
        <f t="shared" si="4"/>
        <v>18.08</v>
      </c>
    </row>
    <row r="66" spans="1:11" ht="28.5" customHeight="1">
      <c r="A66" s="2" t="s">
        <v>325</v>
      </c>
      <c r="B66" s="2" t="s">
        <v>326</v>
      </c>
      <c r="C66" s="2">
        <v>1.1</v>
      </c>
      <c r="D66" s="2" t="s">
        <v>32</v>
      </c>
      <c r="E66" s="2">
        <v>4</v>
      </c>
      <c r="F66" s="33">
        <f t="shared" si="7"/>
        <v>5.678505398626135</v>
      </c>
      <c r="G66" s="33">
        <f t="shared" si="0"/>
        <v>1.9636271668449174</v>
      </c>
      <c r="H66" s="33">
        <f t="shared" si="8"/>
        <v>2.148178592300267</v>
      </c>
      <c r="I66" s="33">
        <f t="shared" si="2"/>
        <v>0.4103825187657955</v>
      </c>
      <c r="J66" s="33">
        <f t="shared" si="3"/>
        <v>3.0602081029611345</v>
      </c>
      <c r="K66" s="5">
        <f t="shared" si="4"/>
        <v>13.26</v>
      </c>
    </row>
    <row r="67" spans="1:11" ht="30">
      <c r="A67" s="2" t="s">
        <v>327</v>
      </c>
      <c r="B67" s="2" t="s">
        <v>328</v>
      </c>
      <c r="C67" s="2">
        <v>1.24</v>
      </c>
      <c r="D67" s="2" t="s">
        <v>32</v>
      </c>
      <c r="E67" s="2">
        <v>4</v>
      </c>
      <c r="F67" s="33">
        <f t="shared" si="7"/>
        <v>6.401224267542187</v>
      </c>
      <c r="G67" s="33">
        <f t="shared" si="0"/>
        <v>2.2135433517160883</v>
      </c>
      <c r="H67" s="33">
        <f t="shared" si="8"/>
        <v>2.4215831404112094</v>
      </c>
      <c r="I67" s="33">
        <f t="shared" si="2"/>
        <v>0.46261302115416936</v>
      </c>
      <c r="J67" s="33">
        <f t="shared" si="3"/>
        <v>3.4496891342470963</v>
      </c>
      <c r="K67" s="5">
        <f t="shared" si="4"/>
        <v>14.95</v>
      </c>
    </row>
    <row r="68" spans="1:11" ht="16.5" customHeight="1">
      <c r="A68" s="2" t="s">
        <v>329</v>
      </c>
      <c r="B68" s="2" t="s">
        <v>330</v>
      </c>
      <c r="C68" s="2">
        <v>1.87</v>
      </c>
      <c r="D68" s="2" t="s">
        <v>32</v>
      </c>
      <c r="E68" s="2">
        <v>4</v>
      </c>
      <c r="F68" s="33">
        <f t="shared" si="7"/>
        <v>9.653459177664429</v>
      </c>
      <c r="G68" s="33">
        <f t="shared" si="0"/>
        <v>3.3381661836363596</v>
      </c>
      <c r="H68" s="33">
        <f t="shared" si="8"/>
        <v>3.651903606910454</v>
      </c>
      <c r="I68" s="33">
        <f t="shared" si="2"/>
        <v>0.6976502819018523</v>
      </c>
      <c r="J68" s="33">
        <f t="shared" si="3"/>
        <v>5.202353775033928</v>
      </c>
      <c r="K68" s="5">
        <f t="shared" si="4"/>
        <v>22.54</v>
      </c>
    </row>
    <row r="69" spans="1:11" ht="16.5" customHeight="1">
      <c r="A69" s="2" t="s">
        <v>331</v>
      </c>
      <c r="B69" s="2" t="s">
        <v>332</v>
      </c>
      <c r="C69" s="2">
        <v>0.27</v>
      </c>
      <c r="D69" s="2" t="s">
        <v>32</v>
      </c>
      <c r="E69" s="2">
        <v>4</v>
      </c>
      <c r="F69" s="33">
        <f t="shared" si="7"/>
        <v>1.3938149614809603</v>
      </c>
      <c r="G69" s="33">
        <f t="shared" si="0"/>
        <v>0.48198121368011604</v>
      </c>
      <c r="H69" s="33">
        <f t="shared" si="8"/>
        <v>0.5272801999282473</v>
      </c>
      <c r="I69" s="33">
        <f t="shared" si="2"/>
        <v>0.10073025460614979</v>
      </c>
      <c r="J69" s="33">
        <f t="shared" si="3"/>
        <v>0.751141988908642</v>
      </c>
      <c r="K69" s="5">
        <f t="shared" si="4"/>
        <v>3.25</v>
      </c>
    </row>
    <row r="70" spans="1:11" ht="30">
      <c r="A70" s="2" t="s">
        <v>333</v>
      </c>
      <c r="B70" s="2" t="s">
        <v>334</v>
      </c>
      <c r="C70" s="2">
        <v>0.37</v>
      </c>
      <c r="D70" s="2" t="s">
        <v>335</v>
      </c>
      <c r="E70" s="2">
        <v>4</v>
      </c>
      <c r="F70" s="33">
        <f t="shared" si="7"/>
        <v>1.9100427249924268</v>
      </c>
      <c r="G70" s="33">
        <f t="shared" si="0"/>
        <v>0.6604927743023812</v>
      </c>
      <c r="H70" s="33">
        <f t="shared" si="8"/>
        <v>0.7225691628646351</v>
      </c>
      <c r="I70" s="33">
        <f t="shared" si="2"/>
        <v>0.13803775631213117</v>
      </c>
      <c r="J70" s="33">
        <f t="shared" si="3"/>
        <v>1.0293427255414722</v>
      </c>
      <c r="K70" s="5">
        <f t="shared" si="4"/>
        <v>4.46</v>
      </c>
    </row>
    <row r="71" spans="1:11" ht="24" customHeight="1">
      <c r="A71" s="2" t="s">
        <v>336</v>
      </c>
      <c r="B71" s="2" t="s">
        <v>337</v>
      </c>
      <c r="C71" s="2">
        <v>0.1</v>
      </c>
      <c r="D71" s="17" t="s">
        <v>338</v>
      </c>
      <c r="E71" s="2">
        <v>3</v>
      </c>
      <c r="F71" s="33">
        <f>(($C$6*$D$9*$C$22/$C$7*C71)*(1+$C$10+$C$11))*(1+$C$12+$D$14+$C$15)*(1+$C$16)+($C$6*$C$20/$C$7*C71)</f>
        <v>0.4342382826506667</v>
      </c>
      <c r="G71" s="33">
        <f t="shared" si="0"/>
        <v>0.15015959814060054</v>
      </c>
      <c r="H71" s="33">
        <f t="shared" si="8"/>
        <v>0.16427234232674723</v>
      </c>
      <c r="I71" s="33">
        <f t="shared" si="2"/>
        <v>0.03138216619849105</v>
      </c>
      <c r="J71" s="33">
        <f t="shared" si="3"/>
        <v>0.2340157167949517</v>
      </c>
      <c r="K71" s="5">
        <f t="shared" si="4"/>
        <v>1.01</v>
      </c>
    </row>
    <row r="72" spans="1:11" ht="18" customHeight="1">
      <c r="A72" s="2" t="s">
        <v>339</v>
      </c>
      <c r="B72" s="2" t="s">
        <v>340</v>
      </c>
      <c r="C72" s="2">
        <v>0.07</v>
      </c>
      <c r="D72" s="2" t="s">
        <v>46</v>
      </c>
      <c r="E72" s="2">
        <v>4</v>
      </c>
      <c r="F72" s="33">
        <f t="shared" si="7"/>
        <v>0.3613594344580267</v>
      </c>
      <c r="G72" s="33">
        <f t="shared" si="0"/>
        <v>0.12495809243558563</v>
      </c>
      <c r="H72" s="33">
        <f aca="true" t="shared" si="9" ref="H72:H84">F72*$C$18</f>
        <v>0.1367022740554715</v>
      </c>
      <c r="I72" s="33">
        <f t="shared" si="2"/>
        <v>0.02611525119418698</v>
      </c>
      <c r="J72" s="33">
        <f t="shared" si="3"/>
        <v>0.19474051564298125</v>
      </c>
      <c r="K72" s="5">
        <f t="shared" si="4"/>
        <v>0.84</v>
      </c>
    </row>
    <row r="73" spans="1:11" ht="18" customHeight="1">
      <c r="A73" s="2" t="s">
        <v>341</v>
      </c>
      <c r="B73" s="2" t="s">
        <v>342</v>
      </c>
      <c r="C73" s="2">
        <v>2.7</v>
      </c>
      <c r="D73" s="2" t="s">
        <v>32</v>
      </c>
      <c r="E73" s="2">
        <v>4</v>
      </c>
      <c r="F73" s="33">
        <f t="shared" si="7"/>
        <v>13.938149614809603</v>
      </c>
      <c r="G73" s="33">
        <f t="shared" si="0"/>
        <v>4.81981213680116</v>
      </c>
      <c r="H73" s="33">
        <f t="shared" si="9"/>
        <v>5.272801999282473</v>
      </c>
      <c r="I73" s="33">
        <f t="shared" si="2"/>
        <v>1.007302546061498</v>
      </c>
      <c r="J73" s="33">
        <f t="shared" si="3"/>
        <v>7.5114198890864206</v>
      </c>
      <c r="K73" s="5">
        <f t="shared" si="4"/>
        <v>32.55</v>
      </c>
    </row>
    <row r="74" spans="1:11" ht="18" customHeight="1">
      <c r="A74" s="2" t="s">
        <v>343</v>
      </c>
      <c r="B74" s="2" t="s">
        <v>344</v>
      </c>
      <c r="C74" s="2">
        <v>2</v>
      </c>
      <c r="D74" s="2" t="s">
        <v>32</v>
      </c>
      <c r="E74" s="2">
        <v>4</v>
      </c>
      <c r="F74" s="33">
        <f t="shared" si="7"/>
        <v>10.324555270229332</v>
      </c>
      <c r="G74" s="33">
        <f t="shared" si="0"/>
        <v>3.5702312124453033</v>
      </c>
      <c r="H74" s="33">
        <f t="shared" si="9"/>
        <v>3.905779258727757</v>
      </c>
      <c r="I74" s="33">
        <f t="shared" si="2"/>
        <v>0.7461500341196279</v>
      </c>
      <c r="J74" s="33">
        <f t="shared" si="3"/>
        <v>5.564014732656606</v>
      </c>
      <c r="K74" s="5">
        <f t="shared" si="4"/>
        <v>24.11</v>
      </c>
    </row>
    <row r="75" spans="1:11" ht="18" customHeight="1">
      <c r="A75" s="2" t="s">
        <v>345</v>
      </c>
      <c r="B75" s="2" t="s">
        <v>346</v>
      </c>
      <c r="C75" s="2">
        <v>3.37</v>
      </c>
      <c r="D75" s="2" t="s">
        <v>32</v>
      </c>
      <c r="E75" s="2">
        <v>4</v>
      </c>
      <c r="F75" s="33">
        <f t="shared" si="7"/>
        <v>17.396875630336428</v>
      </c>
      <c r="G75" s="33">
        <f t="shared" si="0"/>
        <v>6.0158395929703365</v>
      </c>
      <c r="H75" s="33">
        <f t="shared" si="9"/>
        <v>6.581238050956271</v>
      </c>
      <c r="I75" s="33">
        <f t="shared" si="2"/>
        <v>1.2572628074915733</v>
      </c>
      <c r="J75" s="33">
        <f t="shared" si="3"/>
        <v>9.375364824526383</v>
      </c>
      <c r="K75" s="5">
        <f t="shared" si="4"/>
        <v>40.63</v>
      </c>
    </row>
    <row r="76" spans="1:11" ht="18" customHeight="1">
      <c r="A76" s="2" t="s">
        <v>347</v>
      </c>
      <c r="B76" s="2" t="s">
        <v>348</v>
      </c>
      <c r="C76" s="2">
        <v>0.35</v>
      </c>
      <c r="D76" s="2" t="s">
        <v>32</v>
      </c>
      <c r="E76" s="2">
        <v>2</v>
      </c>
      <c r="F76" s="33">
        <f>(($C$6*$C$9*$C$22/$C$7*C76)*(1+$C$10+$C$11))*(1+$C$12+$C$14+$C$15)*(1+$C$16)+($C$6*$C$20/$C$7*C76)</f>
        <v>1.164617699787733</v>
      </c>
      <c r="G76" s="33">
        <f t="shared" si="0"/>
        <v>0.4027248005865981</v>
      </c>
      <c r="H76" s="33">
        <f t="shared" si="9"/>
        <v>0.44057487582969945</v>
      </c>
      <c r="I76" s="33">
        <f t="shared" si="2"/>
        <v>0.08416629227010158</v>
      </c>
      <c r="J76" s="33">
        <f t="shared" si="3"/>
        <v>0.6276251005422396</v>
      </c>
      <c r="K76" s="5">
        <f t="shared" si="4"/>
        <v>2.72</v>
      </c>
    </row>
    <row r="77" spans="1:11" ht="18.75" customHeight="1">
      <c r="A77" s="2" t="s">
        <v>349</v>
      </c>
      <c r="B77" s="2" t="s">
        <v>350</v>
      </c>
      <c r="C77" s="2">
        <v>0.34</v>
      </c>
      <c r="D77" s="2" t="s">
        <v>32</v>
      </c>
      <c r="E77" s="2">
        <v>2</v>
      </c>
      <c r="F77" s="33">
        <f>(($C$6*$C$9*$C$22/$C$7*C77)*(1+$C$10+$C$11))*(1+$C$12+$C$14+$C$15)*(1+$C$16)+($C$6*$C$20/$C$7*C77)</f>
        <v>1.1313429083652269</v>
      </c>
      <c r="G77" s="33">
        <f t="shared" si="0"/>
        <v>0.39121837771269546</v>
      </c>
      <c r="H77" s="33">
        <f t="shared" si="9"/>
        <v>0.42798702223456536</v>
      </c>
      <c r="I77" s="33">
        <f t="shared" si="2"/>
        <v>0.08176154106238442</v>
      </c>
      <c r="J77" s="33">
        <f t="shared" si="3"/>
        <v>0.6096929548124617</v>
      </c>
      <c r="K77" s="5">
        <f t="shared" si="4"/>
        <v>2.64</v>
      </c>
    </row>
    <row r="78" spans="1:11" ht="30">
      <c r="A78" s="2" t="s">
        <v>351</v>
      </c>
      <c r="B78" s="2" t="s">
        <v>352</v>
      </c>
      <c r="C78" s="2">
        <v>0.09</v>
      </c>
      <c r="D78" s="2" t="s">
        <v>32</v>
      </c>
      <c r="E78" s="2">
        <v>3</v>
      </c>
      <c r="F78" s="33">
        <f>(($C$6*$D$9*$C$22/$C$7*C78)*(1+$C$10+$C$11))*(1+$C$12+$D$14+$C$15)*(1+$C$16)+($C$6*$C$20/$C$7*C78)</f>
        <v>0.3908144543856001</v>
      </c>
      <c r="G78" s="33">
        <f t="shared" si="0"/>
        <v>0.1351436383265405</v>
      </c>
      <c r="H78" s="33">
        <f t="shared" si="9"/>
        <v>0.14784510809407253</v>
      </c>
      <c r="I78" s="33">
        <f t="shared" si="2"/>
        <v>0.028243949578641948</v>
      </c>
      <c r="J78" s="33">
        <f t="shared" si="3"/>
        <v>0.21061414511545654</v>
      </c>
      <c r="K78" s="5">
        <f t="shared" si="4"/>
        <v>0.91</v>
      </c>
    </row>
    <row r="79" spans="1:11" ht="15.75" customHeight="1">
      <c r="A79" s="2" t="s">
        <v>353</v>
      </c>
      <c r="B79" s="2" t="s">
        <v>354</v>
      </c>
      <c r="C79" s="2">
        <v>0.71</v>
      </c>
      <c r="D79" s="2" t="s">
        <v>32</v>
      </c>
      <c r="E79" s="2">
        <v>2</v>
      </c>
      <c r="F79" s="33">
        <f>(($C$6*$C$9*$C$22/$C$7*C79)*(1+$C$10+$C$11))*(1+$C$12+$C$14+$C$15)*(1+$C$16)+($C$6*$C$20/$C$7*C79)</f>
        <v>2.3625101909979733</v>
      </c>
      <c r="G79" s="33">
        <f t="shared" si="0"/>
        <v>0.8169560240470992</v>
      </c>
      <c r="H79" s="33">
        <f t="shared" si="9"/>
        <v>0.8937376052545334</v>
      </c>
      <c r="I79" s="33">
        <f t="shared" si="2"/>
        <v>0.17073733574792038</v>
      </c>
      <c r="J79" s="33">
        <f t="shared" si="3"/>
        <v>1.2731823468142576</v>
      </c>
      <c r="K79" s="5">
        <f t="shared" si="4"/>
        <v>5.52</v>
      </c>
    </row>
    <row r="80" spans="1:11" ht="30" hidden="1">
      <c r="A80" s="2" t="s">
        <v>355</v>
      </c>
      <c r="B80" s="2" t="s">
        <v>356</v>
      </c>
      <c r="C80" s="2">
        <v>0.81</v>
      </c>
      <c r="D80" s="2" t="s">
        <v>32</v>
      </c>
      <c r="E80" s="2">
        <v>2</v>
      </c>
      <c r="F80" s="2">
        <f>(($C$6*$C$9/$C$7*C80)*(1+$C$10+$C$11))*(1+$C$12+$C$14+$C$15)*(1+$C$16)</f>
        <v>2.194635921019201</v>
      </c>
      <c r="G80" s="33">
        <f t="shared" si="0"/>
        <v>0.7589051014884396</v>
      </c>
      <c r="H80" s="33">
        <f t="shared" si="9"/>
        <v>0.8302307689215637</v>
      </c>
      <c r="I80" s="33">
        <f t="shared" si="2"/>
        <v>0.15860515290866029</v>
      </c>
      <c r="J80" s="33">
        <f t="shared" si="3"/>
        <v>1.1827130833013593</v>
      </c>
      <c r="K80" s="5">
        <f t="shared" si="4"/>
        <v>5.13</v>
      </c>
    </row>
    <row r="81" spans="1:11" ht="30" hidden="1">
      <c r="A81" s="2" t="s">
        <v>357</v>
      </c>
      <c r="B81" s="2" t="s">
        <v>358</v>
      </c>
      <c r="C81" s="2">
        <v>0.1</v>
      </c>
      <c r="D81" s="2" t="s">
        <v>359</v>
      </c>
      <c r="E81" s="2">
        <v>2</v>
      </c>
      <c r="F81" s="2">
        <f>(($C$6*$C$9/$C$7*C81)*(1+$C$10+$C$11))*(1+$C$12+$C$14+$C$15)*(1+$C$16)</f>
        <v>0.27094270629866674</v>
      </c>
      <c r="G81" s="33">
        <f t="shared" si="0"/>
        <v>0.09369198783807896</v>
      </c>
      <c r="H81" s="33">
        <f t="shared" si="9"/>
        <v>0.10249762579278564</v>
      </c>
      <c r="I81" s="33">
        <f t="shared" si="2"/>
        <v>0.019580883075143243</v>
      </c>
      <c r="J81" s="33">
        <f t="shared" si="3"/>
        <v>0.14601396090140237</v>
      </c>
      <c r="K81" s="5">
        <f t="shared" si="4"/>
        <v>0.63</v>
      </c>
    </row>
    <row r="82" spans="1:11" ht="30" hidden="1">
      <c r="A82" s="2" t="s">
        <v>360</v>
      </c>
      <c r="B82" s="2" t="s">
        <v>361</v>
      </c>
      <c r="C82" s="2">
        <v>0.18</v>
      </c>
      <c r="D82" s="2" t="s">
        <v>32</v>
      </c>
      <c r="E82" s="2">
        <v>3</v>
      </c>
      <c r="F82" s="2">
        <f>(($C$6*$D$9/$C$7*C82)*(1+$C$10+$C$11))*(1+$C$12+$D$14+$C$15)*(1+$C$16)</f>
        <v>0.639932423976</v>
      </c>
      <c r="G82" s="33">
        <f t="shared" si="0"/>
        <v>0.2212886322109008</v>
      </c>
      <c r="H82" s="33">
        <f t="shared" si="9"/>
        <v>0.24208643599012084</v>
      </c>
      <c r="I82" s="33">
        <f t="shared" si="2"/>
        <v>0.04624757071723657</v>
      </c>
      <c r="J82" s="33">
        <f t="shared" si="3"/>
        <v>0.3448665188682774</v>
      </c>
      <c r="K82" s="5">
        <f t="shared" si="4"/>
        <v>1.49</v>
      </c>
    </row>
    <row r="83" spans="1:11" ht="30" hidden="1">
      <c r="A83" s="2" t="s">
        <v>362</v>
      </c>
      <c r="B83" s="2" t="s">
        <v>363</v>
      </c>
      <c r="C83" s="2">
        <v>1.4</v>
      </c>
      <c r="D83" s="2" t="s">
        <v>32</v>
      </c>
      <c r="E83" s="2">
        <v>4</v>
      </c>
      <c r="F83" s="2">
        <f>(($C$6*$E$9/$C$7*C83)*(1+$C$10+$C$11))*(1+$C$12+$E$14+$C$15)*(1+$C$16)</f>
        <v>5.933796129856001</v>
      </c>
      <c r="G83" s="33">
        <f t="shared" si="0"/>
        <v>2.051906701704205</v>
      </c>
      <c r="H83" s="33">
        <f t="shared" si="9"/>
        <v>2.2447550759245254</v>
      </c>
      <c r="I83" s="33">
        <f t="shared" si="2"/>
        <v>0.42883224205478304</v>
      </c>
      <c r="J83" s="33">
        <f t="shared" si="3"/>
        <v>3.197787044861854</v>
      </c>
      <c r="K83" s="5">
        <f t="shared" si="4"/>
        <v>13.86</v>
      </c>
    </row>
    <row r="84" spans="1:11" ht="30" hidden="1">
      <c r="A84" s="2" t="s">
        <v>364</v>
      </c>
      <c r="B84" s="2" t="s">
        <v>365</v>
      </c>
      <c r="C84" s="2">
        <v>0.64</v>
      </c>
      <c r="D84" s="2" t="s">
        <v>32</v>
      </c>
      <c r="E84" s="2">
        <v>4</v>
      </c>
      <c r="F84" s="2">
        <f>(($C$6*$E$9/$C$7*C84)*(1+$C$10+$C$11))*(1+$C$12+$E$14+$C$15)*(1+$C$16)</f>
        <v>2.712592516505601</v>
      </c>
      <c r="G84" s="33">
        <f t="shared" si="0"/>
        <v>0.9380144922076368</v>
      </c>
      <c r="H84" s="33">
        <f t="shared" si="9"/>
        <v>1.0261737489940688</v>
      </c>
      <c r="I84" s="33">
        <f t="shared" si="2"/>
        <v>0.19603759636790086</v>
      </c>
      <c r="J84" s="33">
        <f t="shared" si="3"/>
        <v>1.4618455062225622</v>
      </c>
      <c r="K84" s="5">
        <f t="shared" si="4"/>
        <v>6.33</v>
      </c>
    </row>
    <row r="85" spans="1:11" ht="31.5" customHeight="1" hidden="1">
      <c r="A85" s="2" t="s">
        <v>538</v>
      </c>
      <c r="B85" s="2" t="s">
        <v>535</v>
      </c>
      <c r="C85" s="2">
        <v>2.42</v>
      </c>
      <c r="D85" s="2" t="s">
        <v>32</v>
      </c>
      <c r="E85" s="2">
        <v>4</v>
      </c>
      <c r="F85" s="2">
        <f>(($C$6*$E$9/$C$7*C85)*(1+$C$10+$C$11))*(1+$C$12+$E$14+$C$15)*(1+$C$16)</f>
        <v>10.256990453036803</v>
      </c>
      <c r="G85" s="33">
        <f>F85*$C$17</f>
        <v>3.546867298660126</v>
      </c>
      <c r="H85" s="33">
        <f>F85*$C$18</f>
        <v>3.8802194883838226</v>
      </c>
      <c r="I85" s="33">
        <f t="shared" si="2"/>
        <v>0.7412671612661251</v>
      </c>
      <c r="J85" s="33">
        <f t="shared" si="3"/>
        <v>5.527603320404064</v>
      </c>
      <c r="K85" s="5">
        <f t="shared" si="4"/>
        <v>23.95</v>
      </c>
    </row>
    <row r="86" spans="1:11" ht="30.75" customHeight="1" hidden="1">
      <c r="A86" s="2" t="s">
        <v>539</v>
      </c>
      <c r="B86" s="2" t="s">
        <v>536</v>
      </c>
      <c r="C86" s="2">
        <v>1.46</v>
      </c>
      <c r="D86" s="2" t="s">
        <v>32</v>
      </c>
      <c r="E86" s="2">
        <v>4</v>
      </c>
      <c r="F86" s="2">
        <f>(($C$6*$E$9/$C$7*C86)*(1+$C$10+$C$11))*(1+$C$12+$E$14+$C$15)*(1+$C$16)</f>
        <v>6.188101678278401</v>
      </c>
      <c r="G86" s="33">
        <f>F86*$C$17</f>
        <v>2.1398455603486712</v>
      </c>
      <c r="H86" s="33">
        <f>F86*$C$18</f>
        <v>2.3409588648927193</v>
      </c>
      <c r="I86" s="33">
        <f t="shared" si="2"/>
        <v>0.44721076671427373</v>
      </c>
      <c r="J86" s="33">
        <f t="shared" si="3"/>
        <v>3.3348350610702195</v>
      </c>
      <c r="K86" s="5">
        <f t="shared" si="4"/>
        <v>14.45</v>
      </c>
    </row>
    <row r="87" spans="1:11" ht="15">
      <c r="A87" s="2" t="s">
        <v>1132</v>
      </c>
      <c r="B87" s="1" t="s">
        <v>537</v>
      </c>
      <c r="C87" s="1">
        <v>0.12</v>
      </c>
      <c r="D87" s="1" t="s">
        <v>32</v>
      </c>
      <c r="E87" s="1">
        <v>3</v>
      </c>
      <c r="F87" s="33">
        <f>(($C$6*$D$9*$C$22/$C$7*C87)*(1+$C$10+$C$11))*(1+$C$12+$D$14+$C$15)*(1+$C$16)+($C$6*$C$20/$C$7*C87)</f>
        <v>0.5210859391808002</v>
      </c>
      <c r="G87" s="47">
        <f>F87*$C$17</f>
        <v>0.1801915177687207</v>
      </c>
      <c r="H87" s="47">
        <f>F87*$C$18</f>
        <v>0.1971268107920967</v>
      </c>
      <c r="I87" s="33">
        <f t="shared" si="2"/>
        <v>0.037658599438189264</v>
      </c>
      <c r="J87" s="33">
        <f t="shared" si="3"/>
        <v>0.28081886015394203</v>
      </c>
      <c r="K87" s="5">
        <f t="shared" si="4"/>
        <v>1.22</v>
      </c>
    </row>
    <row r="88" spans="1:11" ht="15">
      <c r="A88" s="1" t="s">
        <v>1368</v>
      </c>
      <c r="B88" s="1" t="s">
        <v>1369</v>
      </c>
      <c r="C88" s="1">
        <v>0.4</v>
      </c>
      <c r="D88" s="1" t="s">
        <v>153</v>
      </c>
      <c r="E88" s="1">
        <v>4</v>
      </c>
      <c r="F88" s="33">
        <f aca="true" t="shared" si="10" ref="F88:F151">(($C$6*$E$9*$C$22/$C$7*C88)*(1+$C$10+$C$11))*(1+$C$12+$E$14+$C$15)*(1+$C$16)+($C$6*$C$20/$C$7*C88)</f>
        <v>2.0649110540458673</v>
      </c>
      <c r="G88" s="33">
        <f>F88*$C$17</f>
        <v>0.7140462424890609</v>
      </c>
      <c r="H88" s="33">
        <f>F88*$C$18</f>
        <v>0.7811558517455517</v>
      </c>
      <c r="I88" s="33">
        <f t="shared" si="2"/>
        <v>0.14923000682392565</v>
      </c>
      <c r="J88" s="33">
        <f t="shared" si="3"/>
        <v>1.1128029465313216</v>
      </c>
      <c r="K88" s="5">
        <f t="shared" si="4"/>
        <v>4.82</v>
      </c>
    </row>
    <row r="89" spans="1:11" ht="15">
      <c r="A89" s="1" t="s">
        <v>1370</v>
      </c>
      <c r="B89" s="1" t="s">
        <v>1371</v>
      </c>
      <c r="C89" s="1">
        <v>0.28</v>
      </c>
      <c r="D89" s="1" t="s">
        <v>153</v>
      </c>
      <c r="E89" s="1">
        <v>4</v>
      </c>
      <c r="F89" s="33">
        <f t="shared" si="10"/>
        <v>1.4454377378321068</v>
      </c>
      <c r="G89" s="33">
        <f>F89*$C$17</f>
        <v>0.4998323697423425</v>
      </c>
      <c r="H89" s="33">
        <f>F89*$C$18</f>
        <v>0.546809096221886</v>
      </c>
      <c r="I89" s="33">
        <f t="shared" si="2"/>
        <v>0.10446100477674793</v>
      </c>
      <c r="J89" s="33">
        <f t="shared" si="3"/>
        <v>0.778962062571925</v>
      </c>
      <c r="K89" s="5">
        <f t="shared" si="4"/>
        <v>3.38</v>
      </c>
    </row>
    <row r="90" spans="1:11" ht="27" customHeight="1">
      <c r="A90" s="2" t="s">
        <v>1372</v>
      </c>
      <c r="B90" s="1" t="s">
        <v>1373</v>
      </c>
      <c r="C90" s="1"/>
      <c r="D90" s="1"/>
      <c r="E90" s="1"/>
      <c r="F90" s="33"/>
      <c r="G90" s="1"/>
      <c r="H90" s="1"/>
      <c r="I90" s="33"/>
      <c r="J90" s="33"/>
      <c r="K90" s="5"/>
    </row>
    <row r="91" spans="1:11" ht="15">
      <c r="A91" s="1" t="s">
        <v>1374</v>
      </c>
      <c r="B91" s="46" t="s">
        <v>1375</v>
      </c>
      <c r="C91" s="1">
        <v>0.74</v>
      </c>
      <c r="D91" s="1" t="s">
        <v>32</v>
      </c>
      <c r="E91" s="1">
        <v>4</v>
      </c>
      <c r="F91" s="33">
        <f t="shared" si="10"/>
        <v>3.8200854499848536</v>
      </c>
      <c r="G91" s="33">
        <f>F91*$C$17</f>
        <v>1.3209855486047624</v>
      </c>
      <c r="H91" s="33">
        <f>F91*$C$18</f>
        <v>1.4451383257292703</v>
      </c>
      <c r="I91" s="33">
        <f aca="true" t="shared" si="11" ref="I91:I153">(F91+G91)*$C$21</f>
        <v>0.27607551262426233</v>
      </c>
      <c r="J91" s="33">
        <f aca="true" t="shared" si="12" ref="J91:J153">(F91+G91+H91+I91)*$C$19</f>
        <v>2.0586854510829444</v>
      </c>
      <c r="K91" s="5">
        <f aca="true" t="shared" si="13" ref="K91:K153">ROUND((F91+G91+H91+J91+I91),2)</f>
        <v>8.92</v>
      </c>
    </row>
    <row r="92" spans="1:11" ht="15">
      <c r="A92" s="1" t="s">
        <v>1376</v>
      </c>
      <c r="B92" s="46" t="s">
        <v>1377</v>
      </c>
      <c r="C92" s="1">
        <v>0.94</v>
      </c>
      <c r="D92" s="1" t="s">
        <v>32</v>
      </c>
      <c r="E92" s="1">
        <v>4</v>
      </c>
      <c r="F92" s="33">
        <f t="shared" si="10"/>
        <v>4.852540977007787</v>
      </c>
      <c r="G92" s="33">
        <f>F92*$C$17</f>
        <v>1.6780086698492926</v>
      </c>
      <c r="H92" s="33">
        <f>F92*$C$18</f>
        <v>1.835716251602046</v>
      </c>
      <c r="I92" s="33">
        <f t="shared" si="11"/>
        <v>0.35069051603622514</v>
      </c>
      <c r="J92" s="33">
        <f t="shared" si="12"/>
        <v>2.6150869243486055</v>
      </c>
      <c r="K92" s="5">
        <f t="shared" si="13"/>
        <v>11.33</v>
      </c>
    </row>
    <row r="93" spans="1:11" ht="30">
      <c r="A93" s="2" t="s">
        <v>1378</v>
      </c>
      <c r="B93" s="46" t="s">
        <v>1379</v>
      </c>
      <c r="C93" s="1"/>
      <c r="D93" s="1"/>
      <c r="E93" s="1"/>
      <c r="F93" s="33">
        <f t="shared" si="10"/>
        <v>0</v>
      </c>
      <c r="G93" s="1"/>
      <c r="H93" s="1"/>
      <c r="I93" s="33">
        <f t="shared" si="11"/>
        <v>0</v>
      </c>
      <c r="J93" s="33">
        <f t="shared" si="12"/>
        <v>0</v>
      </c>
      <c r="K93" s="5">
        <f t="shared" si="13"/>
        <v>0</v>
      </c>
    </row>
    <row r="94" spans="1:11" ht="15">
      <c r="A94" s="1" t="s">
        <v>1374</v>
      </c>
      <c r="B94" s="46" t="s">
        <v>1380</v>
      </c>
      <c r="C94" s="1">
        <v>0.58</v>
      </c>
      <c r="D94" s="1" t="s">
        <v>32</v>
      </c>
      <c r="E94" s="1">
        <v>4</v>
      </c>
      <c r="F94" s="33">
        <f t="shared" si="10"/>
        <v>2.9941210283665067</v>
      </c>
      <c r="G94" s="33">
        <f>F94*$C$17</f>
        <v>1.035367051609138</v>
      </c>
      <c r="H94" s="33">
        <f>F94*$C$18</f>
        <v>1.1326759850310495</v>
      </c>
      <c r="I94" s="33">
        <f t="shared" si="11"/>
        <v>0.2163835098946921</v>
      </c>
      <c r="J94" s="33">
        <f t="shared" si="12"/>
        <v>1.6135642724704158</v>
      </c>
      <c r="K94" s="5">
        <f t="shared" si="13"/>
        <v>6.99</v>
      </c>
    </row>
    <row r="95" spans="1:11" ht="15">
      <c r="A95" s="1" t="s">
        <v>1376</v>
      </c>
      <c r="B95" s="46" t="s">
        <v>1381</v>
      </c>
      <c r="C95" s="1">
        <v>0.88</v>
      </c>
      <c r="D95" s="1" t="s">
        <v>32</v>
      </c>
      <c r="E95" s="1">
        <v>4</v>
      </c>
      <c r="F95" s="33">
        <f t="shared" si="10"/>
        <v>4.542804318900908</v>
      </c>
      <c r="G95" s="33">
        <f>F95*$C$17</f>
        <v>1.5709017334759339</v>
      </c>
      <c r="H95" s="33">
        <f>F95*$C$18</f>
        <v>1.7185428738402135</v>
      </c>
      <c r="I95" s="33">
        <f t="shared" si="11"/>
        <v>0.32830601501263634</v>
      </c>
      <c r="J95" s="33">
        <f t="shared" si="12"/>
        <v>2.448166482368907</v>
      </c>
      <c r="K95" s="5">
        <f t="shared" si="13"/>
        <v>10.61</v>
      </c>
    </row>
    <row r="96" spans="1:11" ht="29.25" customHeight="1">
      <c r="A96" s="2" t="s">
        <v>1382</v>
      </c>
      <c r="B96" s="1" t="s">
        <v>1383</v>
      </c>
      <c r="C96" s="1"/>
      <c r="D96" s="1"/>
      <c r="E96" s="1"/>
      <c r="F96" s="33"/>
      <c r="G96" s="1"/>
      <c r="H96" s="1"/>
      <c r="I96" s="33"/>
      <c r="J96" s="33"/>
      <c r="K96" s="5"/>
    </row>
    <row r="97" spans="1:11" ht="15">
      <c r="A97" s="1" t="s">
        <v>1384</v>
      </c>
      <c r="B97" s="46" t="s">
        <v>1385</v>
      </c>
      <c r="C97" s="1">
        <v>1.23</v>
      </c>
      <c r="D97" s="1" t="s">
        <v>32</v>
      </c>
      <c r="E97" s="1">
        <v>4</v>
      </c>
      <c r="F97" s="33">
        <f t="shared" si="10"/>
        <v>6.349601491191041</v>
      </c>
      <c r="G97" s="33">
        <f>F97*$C$17</f>
        <v>2.1956921956538618</v>
      </c>
      <c r="H97" s="33">
        <f>F97*$C$18</f>
        <v>2.4020542441175707</v>
      </c>
      <c r="I97" s="33">
        <f t="shared" si="11"/>
        <v>0.4588822709835712</v>
      </c>
      <c r="J97" s="33">
        <f t="shared" si="12"/>
        <v>3.4218690605838127</v>
      </c>
      <c r="K97" s="5">
        <f t="shared" si="13"/>
        <v>14.83</v>
      </c>
    </row>
    <row r="98" spans="1:11" ht="15">
      <c r="A98" s="1" t="s">
        <v>1386</v>
      </c>
      <c r="B98" s="46" t="s">
        <v>1387</v>
      </c>
      <c r="C98" s="1">
        <v>1.14</v>
      </c>
      <c r="D98" s="1" t="s">
        <v>32</v>
      </c>
      <c r="E98" s="1">
        <v>4</v>
      </c>
      <c r="F98" s="33">
        <f t="shared" si="10"/>
        <v>5.8849965040307195</v>
      </c>
      <c r="G98" s="33">
        <f>F98*$C$17</f>
        <v>2.035031791093823</v>
      </c>
      <c r="H98" s="33">
        <f>F98*$C$18</f>
        <v>2.2262941774748213</v>
      </c>
      <c r="I98" s="33">
        <f t="shared" si="11"/>
        <v>0.4253055194481879</v>
      </c>
      <c r="J98" s="33">
        <f t="shared" si="12"/>
        <v>3.171488397614265</v>
      </c>
      <c r="K98" s="5">
        <f t="shared" si="13"/>
        <v>13.74</v>
      </c>
    </row>
    <row r="99" spans="1:11" ht="15">
      <c r="A99" s="1" t="s">
        <v>1388</v>
      </c>
      <c r="B99" s="46" t="s">
        <v>1390</v>
      </c>
      <c r="C99" s="1">
        <v>1.51</v>
      </c>
      <c r="D99" s="1" t="s">
        <v>32</v>
      </c>
      <c r="E99" s="1"/>
      <c r="F99" s="33">
        <f t="shared" si="10"/>
        <v>7.795039229023147</v>
      </c>
      <c r="G99" s="1"/>
      <c r="H99" s="1"/>
      <c r="I99" s="33">
        <f t="shared" si="11"/>
        <v>0.418593606598543</v>
      </c>
      <c r="J99" s="33">
        <f t="shared" si="12"/>
        <v>2.464089850686507</v>
      </c>
      <c r="K99" s="5">
        <f t="shared" si="13"/>
        <v>10.68</v>
      </c>
    </row>
    <row r="100" spans="1:11" ht="15">
      <c r="A100" s="1" t="s">
        <v>1389</v>
      </c>
      <c r="B100" s="46" t="s">
        <v>1391</v>
      </c>
      <c r="C100" s="1">
        <v>1.37</v>
      </c>
      <c r="D100" s="1" t="s">
        <v>32</v>
      </c>
      <c r="E100" s="1">
        <v>4</v>
      </c>
      <c r="F100" s="33">
        <f t="shared" si="10"/>
        <v>7.072320360107095</v>
      </c>
      <c r="G100" s="33">
        <f>F100*$C$17</f>
        <v>2.4456083805250333</v>
      </c>
      <c r="H100" s="33">
        <f>F100*$C$18</f>
        <v>2.6754587922285142</v>
      </c>
      <c r="I100" s="33">
        <f t="shared" si="11"/>
        <v>0.5111127733719453</v>
      </c>
      <c r="J100" s="33">
        <f t="shared" si="12"/>
        <v>3.811350091869776</v>
      </c>
      <c r="K100" s="5">
        <f t="shared" si="13"/>
        <v>16.52</v>
      </c>
    </row>
    <row r="101" spans="1:11" ht="15">
      <c r="A101" s="1" t="s">
        <v>1392</v>
      </c>
      <c r="B101" s="46" t="s">
        <v>1393</v>
      </c>
      <c r="C101" s="1">
        <v>1.44</v>
      </c>
      <c r="D101" s="1" t="s">
        <v>32</v>
      </c>
      <c r="E101" s="1">
        <v>4</v>
      </c>
      <c r="F101" s="33">
        <f t="shared" si="10"/>
        <v>7.433679794565121</v>
      </c>
      <c r="G101" s="33">
        <f>F101*$C$17</f>
        <v>2.570566472960619</v>
      </c>
      <c r="H101" s="33">
        <f>F101*$C$18</f>
        <v>2.8121610662839855</v>
      </c>
      <c r="I101" s="33">
        <f t="shared" si="11"/>
        <v>0.5372280245661323</v>
      </c>
      <c r="J101" s="33">
        <f t="shared" si="12"/>
        <v>4.006090607512758</v>
      </c>
      <c r="K101" s="5">
        <f t="shared" si="13"/>
        <v>17.36</v>
      </c>
    </row>
    <row r="102" spans="1:11" ht="15">
      <c r="A102" s="1" t="s">
        <v>1394</v>
      </c>
      <c r="B102" s="46" t="s">
        <v>1395</v>
      </c>
      <c r="C102" s="1">
        <v>1.33</v>
      </c>
      <c r="D102" s="1" t="s">
        <v>32</v>
      </c>
      <c r="E102" s="1">
        <v>4</v>
      </c>
      <c r="F102" s="33">
        <f t="shared" si="10"/>
        <v>6.865829254702508</v>
      </c>
      <c r="G102" s="33">
        <f>F102*$C$17</f>
        <v>2.374203756276127</v>
      </c>
      <c r="H102" s="33">
        <f>F102*$C$18</f>
        <v>2.597343207053959</v>
      </c>
      <c r="I102" s="33">
        <f t="shared" si="11"/>
        <v>0.49618977268955267</v>
      </c>
      <c r="J102" s="33">
        <f t="shared" si="12"/>
        <v>3.700069797216644</v>
      </c>
      <c r="K102" s="5">
        <f t="shared" si="13"/>
        <v>16.03</v>
      </c>
    </row>
    <row r="103" spans="1:11" ht="15">
      <c r="A103" s="1" t="s">
        <v>1396</v>
      </c>
      <c r="B103" s="1"/>
      <c r="C103" s="1"/>
      <c r="D103" s="1"/>
      <c r="E103" s="1"/>
      <c r="F103" s="33"/>
      <c r="G103" s="1"/>
      <c r="H103" s="1"/>
      <c r="I103" s="33"/>
      <c r="J103" s="33"/>
      <c r="K103" s="5"/>
    </row>
    <row r="104" spans="1:11" ht="15">
      <c r="A104" s="1" t="s">
        <v>1384</v>
      </c>
      <c r="B104" s="1" t="s">
        <v>1397</v>
      </c>
      <c r="C104" s="1">
        <v>0.22</v>
      </c>
      <c r="D104" s="1" t="s">
        <v>32</v>
      </c>
      <c r="E104" s="1">
        <v>4</v>
      </c>
      <c r="F104" s="33">
        <f t="shared" si="10"/>
        <v>1.135701079725227</v>
      </c>
      <c r="G104" s="33">
        <f aca="true" t="shared" si="14" ref="G104:G109">F104*$C$17</f>
        <v>0.39272543336898347</v>
      </c>
      <c r="H104" s="33">
        <f aca="true" t="shared" si="15" ref="H104:H109">F104*$C$18</f>
        <v>0.4296357184600534</v>
      </c>
      <c r="I104" s="33">
        <f t="shared" si="11"/>
        <v>0.08207650375315909</v>
      </c>
      <c r="J104" s="33">
        <f t="shared" si="12"/>
        <v>0.6120416205922268</v>
      </c>
      <c r="K104" s="5">
        <f t="shared" si="13"/>
        <v>2.65</v>
      </c>
    </row>
    <row r="105" spans="1:11" ht="15">
      <c r="A105" s="1" t="s">
        <v>1398</v>
      </c>
      <c r="B105" s="46" t="s">
        <v>1399</v>
      </c>
      <c r="C105" s="1">
        <v>0.2</v>
      </c>
      <c r="D105" s="1" t="s">
        <v>32</v>
      </c>
      <c r="E105" s="1">
        <v>4</v>
      </c>
      <c r="F105" s="33">
        <f t="shared" si="10"/>
        <v>1.0324555270229336</v>
      </c>
      <c r="G105" s="33">
        <f t="shared" si="14"/>
        <v>0.35702312124453045</v>
      </c>
      <c r="H105" s="33">
        <f t="shared" si="15"/>
        <v>0.39057792587277584</v>
      </c>
      <c r="I105" s="33">
        <f t="shared" si="11"/>
        <v>0.07461500341196282</v>
      </c>
      <c r="J105" s="33">
        <f t="shared" si="12"/>
        <v>0.5564014732656608</v>
      </c>
      <c r="K105" s="5">
        <f t="shared" si="13"/>
        <v>2.41</v>
      </c>
    </row>
    <row r="106" spans="1:11" ht="15">
      <c r="A106" s="1" t="s">
        <v>1400</v>
      </c>
      <c r="B106" s="46" t="s">
        <v>1402</v>
      </c>
      <c r="C106" s="1">
        <v>0.26</v>
      </c>
      <c r="D106" s="1" t="s">
        <v>32</v>
      </c>
      <c r="E106" s="1">
        <v>4</v>
      </c>
      <c r="F106" s="33">
        <f t="shared" si="10"/>
        <v>1.3421921851298135</v>
      </c>
      <c r="G106" s="33">
        <f t="shared" si="14"/>
        <v>0.4641300576178895</v>
      </c>
      <c r="H106" s="33">
        <f t="shared" si="15"/>
        <v>0.5077513036346085</v>
      </c>
      <c r="I106" s="33">
        <f t="shared" si="11"/>
        <v>0.09699950443555165</v>
      </c>
      <c r="J106" s="33">
        <f t="shared" si="12"/>
        <v>0.7233219152453589</v>
      </c>
      <c r="K106" s="5">
        <f t="shared" si="13"/>
        <v>3.13</v>
      </c>
    </row>
    <row r="107" spans="1:11" ht="15">
      <c r="A107" s="1" t="s">
        <v>1401</v>
      </c>
      <c r="B107" s="46">
        <v>10</v>
      </c>
      <c r="C107" s="1">
        <v>0.23</v>
      </c>
      <c r="D107" s="1" t="s">
        <v>32</v>
      </c>
      <c r="E107" s="1">
        <v>4</v>
      </c>
      <c r="F107" s="33">
        <f t="shared" si="10"/>
        <v>1.1873238560763735</v>
      </c>
      <c r="G107" s="33">
        <f t="shared" si="14"/>
        <v>0.41057658943120995</v>
      </c>
      <c r="H107" s="33">
        <f t="shared" si="15"/>
        <v>0.4491646147536921</v>
      </c>
      <c r="I107" s="33">
        <f t="shared" si="11"/>
        <v>0.08580725392375722</v>
      </c>
      <c r="J107" s="33">
        <f t="shared" si="12"/>
        <v>0.6398616942555098</v>
      </c>
      <c r="K107" s="5">
        <f t="shared" si="13"/>
        <v>2.77</v>
      </c>
    </row>
    <row r="108" spans="1:11" ht="15">
      <c r="A108" s="1" t="s">
        <v>1392</v>
      </c>
      <c r="B108" s="1">
        <v>11</v>
      </c>
      <c r="C108" s="1">
        <v>0.25</v>
      </c>
      <c r="D108" s="1" t="s">
        <v>32</v>
      </c>
      <c r="E108" s="1">
        <v>4</v>
      </c>
      <c r="F108" s="33">
        <f t="shared" si="10"/>
        <v>1.2905694087786665</v>
      </c>
      <c r="G108" s="33">
        <f t="shared" si="14"/>
        <v>0.4462789015556629</v>
      </c>
      <c r="H108" s="33">
        <f t="shared" si="15"/>
        <v>0.4882224073409696</v>
      </c>
      <c r="I108" s="33">
        <f t="shared" si="11"/>
        <v>0.09326875426495349</v>
      </c>
      <c r="J108" s="33">
        <f t="shared" si="12"/>
        <v>0.6955018415820757</v>
      </c>
      <c r="K108" s="5">
        <f t="shared" si="13"/>
        <v>3.01</v>
      </c>
    </row>
    <row r="109" spans="1:11" ht="15">
      <c r="A109" s="1" t="s">
        <v>1401</v>
      </c>
      <c r="B109" s="1">
        <v>12</v>
      </c>
      <c r="C109" s="1">
        <v>0.23</v>
      </c>
      <c r="D109" s="1" t="s">
        <v>32</v>
      </c>
      <c r="E109" s="1">
        <v>4</v>
      </c>
      <c r="F109" s="33">
        <f t="shared" si="10"/>
        <v>1.1873238560763735</v>
      </c>
      <c r="G109" s="33">
        <f t="shared" si="14"/>
        <v>0.41057658943120995</v>
      </c>
      <c r="H109" s="33">
        <f t="shared" si="15"/>
        <v>0.4491646147536921</v>
      </c>
      <c r="I109" s="33">
        <f t="shared" si="11"/>
        <v>0.08580725392375722</v>
      </c>
      <c r="J109" s="33">
        <f t="shared" si="12"/>
        <v>0.6398616942555098</v>
      </c>
      <c r="K109" s="5">
        <f t="shared" si="13"/>
        <v>2.77</v>
      </c>
    </row>
    <row r="110" spans="1:11" ht="27" customHeight="1">
      <c r="A110" s="2" t="s">
        <v>1404</v>
      </c>
      <c r="B110" s="1" t="s">
        <v>1406</v>
      </c>
      <c r="C110" s="1"/>
      <c r="D110" s="1"/>
      <c r="E110" s="1"/>
      <c r="F110" s="33"/>
      <c r="G110" s="1"/>
      <c r="H110" s="1"/>
      <c r="I110" s="33"/>
      <c r="J110" s="33"/>
      <c r="K110" s="5"/>
    </row>
    <row r="111" spans="1:11" ht="15">
      <c r="A111" s="1" t="s">
        <v>1384</v>
      </c>
      <c r="B111" s="48">
        <v>69.1</v>
      </c>
      <c r="C111" s="1">
        <v>2.11</v>
      </c>
      <c r="D111" s="1" t="s">
        <v>32</v>
      </c>
      <c r="E111" s="1">
        <v>4</v>
      </c>
      <c r="F111" s="33">
        <f t="shared" si="10"/>
        <v>10.892405810091946</v>
      </c>
      <c r="G111" s="33">
        <f aca="true" t="shared" si="16" ref="G111:G116">F111*$C$17</f>
        <v>3.7665939291297947</v>
      </c>
      <c r="H111" s="33">
        <f aca="true" t="shared" si="17" ref="H111:H116">F111*$C$18</f>
        <v>4.120597117957783</v>
      </c>
      <c r="I111" s="33">
        <f t="shared" si="11"/>
        <v>0.7871882859962075</v>
      </c>
      <c r="J111" s="33">
        <f t="shared" si="12"/>
        <v>5.87003554295272</v>
      </c>
      <c r="K111" s="5">
        <f t="shared" si="13"/>
        <v>25.44</v>
      </c>
    </row>
    <row r="112" spans="1:11" ht="15">
      <c r="A112" s="1" t="s">
        <v>1398</v>
      </c>
      <c r="B112" s="46">
        <v>69.2</v>
      </c>
      <c r="C112" s="1">
        <v>1.82</v>
      </c>
      <c r="D112" s="1" t="s">
        <v>32</v>
      </c>
      <c r="E112" s="1">
        <v>4</v>
      </c>
      <c r="F112" s="33">
        <f t="shared" si="10"/>
        <v>9.395345295908694</v>
      </c>
      <c r="G112" s="33">
        <f t="shared" si="16"/>
        <v>3.248910403325226</v>
      </c>
      <c r="H112" s="33">
        <f t="shared" si="17"/>
        <v>3.5542591254422593</v>
      </c>
      <c r="I112" s="33">
        <f t="shared" si="11"/>
        <v>0.6789965310488615</v>
      </c>
      <c r="J112" s="33">
        <f t="shared" si="12"/>
        <v>5.063253406717512</v>
      </c>
      <c r="K112" s="5">
        <f t="shared" si="13"/>
        <v>21.94</v>
      </c>
    </row>
    <row r="113" spans="1:11" ht="15">
      <c r="A113" s="1" t="s">
        <v>1400</v>
      </c>
      <c r="B113" s="46">
        <v>69.3</v>
      </c>
      <c r="C113" s="1">
        <v>2.49</v>
      </c>
      <c r="D113" s="1" t="s">
        <v>32</v>
      </c>
      <c r="E113" s="1">
        <v>4</v>
      </c>
      <c r="F113" s="33">
        <f t="shared" si="10"/>
        <v>12.854071311435522</v>
      </c>
      <c r="G113" s="33">
        <f t="shared" si="16"/>
        <v>4.444937859494403</v>
      </c>
      <c r="H113" s="33">
        <f t="shared" si="17"/>
        <v>4.862695177116058</v>
      </c>
      <c r="I113" s="33">
        <f t="shared" si="11"/>
        <v>0.9289567924789369</v>
      </c>
      <c r="J113" s="33">
        <f t="shared" si="12"/>
        <v>6.927198342157475</v>
      </c>
      <c r="K113" s="5">
        <f t="shared" si="13"/>
        <v>30.02</v>
      </c>
    </row>
    <row r="114" spans="1:11" ht="15">
      <c r="A114" s="1" t="s">
        <v>1401</v>
      </c>
      <c r="B114" s="46">
        <v>69.4</v>
      </c>
      <c r="C114" s="1">
        <v>2.16</v>
      </c>
      <c r="D114" s="1" t="s">
        <v>32</v>
      </c>
      <c r="E114" s="1">
        <v>4</v>
      </c>
      <c r="F114" s="33">
        <f t="shared" si="10"/>
        <v>11.150519691847682</v>
      </c>
      <c r="G114" s="33">
        <f t="shared" si="16"/>
        <v>3.8558497094409283</v>
      </c>
      <c r="H114" s="33">
        <f t="shared" si="17"/>
        <v>4.218241599425978</v>
      </c>
      <c r="I114" s="33">
        <f t="shared" si="11"/>
        <v>0.8058420368491983</v>
      </c>
      <c r="J114" s="33">
        <f t="shared" si="12"/>
        <v>6.009135911269136</v>
      </c>
      <c r="K114" s="5">
        <f t="shared" si="13"/>
        <v>26.04</v>
      </c>
    </row>
    <row r="115" spans="1:11" ht="15">
      <c r="A115" s="18" t="s">
        <v>1392</v>
      </c>
      <c r="B115" s="46">
        <v>69.5</v>
      </c>
      <c r="C115" s="1">
        <v>2.42</v>
      </c>
      <c r="D115" s="1" t="s">
        <v>32</v>
      </c>
      <c r="E115" s="1">
        <v>4</v>
      </c>
      <c r="F115" s="33">
        <f t="shared" si="10"/>
        <v>12.492711876977495</v>
      </c>
      <c r="G115" s="33">
        <f t="shared" si="16"/>
        <v>4.319979767058817</v>
      </c>
      <c r="H115" s="33">
        <f t="shared" si="17"/>
        <v>4.725992903060587</v>
      </c>
      <c r="I115" s="33">
        <f t="shared" si="11"/>
        <v>0.90284154128475</v>
      </c>
      <c r="J115" s="33">
        <f t="shared" si="12"/>
        <v>6.732457826514495</v>
      </c>
      <c r="K115" s="5">
        <f t="shared" si="13"/>
        <v>29.17</v>
      </c>
    </row>
    <row r="116" spans="1:11" ht="15">
      <c r="A116" s="1" t="s">
        <v>1401</v>
      </c>
      <c r="B116" s="46">
        <v>69.6</v>
      </c>
      <c r="C116" s="1">
        <v>2.09</v>
      </c>
      <c r="D116" s="1" t="s">
        <v>32</v>
      </c>
      <c r="E116" s="1">
        <v>4</v>
      </c>
      <c r="F116" s="33">
        <f t="shared" si="10"/>
        <v>10.789160257389653</v>
      </c>
      <c r="G116" s="33">
        <f t="shared" si="16"/>
        <v>3.730891617005342</v>
      </c>
      <c r="H116" s="33">
        <f t="shared" si="17"/>
        <v>4.081539325370506</v>
      </c>
      <c r="I116" s="33">
        <f t="shared" si="11"/>
        <v>0.7797267856550113</v>
      </c>
      <c r="J116" s="33">
        <f t="shared" si="12"/>
        <v>5.814395395626153</v>
      </c>
      <c r="K116" s="5">
        <f t="shared" si="13"/>
        <v>25.2</v>
      </c>
    </row>
    <row r="117" spans="1:11" ht="30">
      <c r="A117" s="2" t="s">
        <v>1407</v>
      </c>
      <c r="B117" s="1" t="s">
        <v>1405</v>
      </c>
      <c r="C117" s="1"/>
      <c r="D117" s="1"/>
      <c r="E117" s="1"/>
      <c r="F117" s="33"/>
      <c r="G117" s="1"/>
      <c r="H117" s="1"/>
      <c r="I117" s="33"/>
      <c r="J117" s="33"/>
      <c r="K117" s="5"/>
    </row>
    <row r="118" spans="1:11" ht="15">
      <c r="A118" s="1" t="s">
        <v>1384</v>
      </c>
      <c r="B118" s="1">
        <v>70.1</v>
      </c>
      <c r="C118" s="1">
        <v>1.87</v>
      </c>
      <c r="D118" s="1" t="s">
        <v>32</v>
      </c>
      <c r="E118" s="1">
        <v>4</v>
      </c>
      <c r="F118" s="33">
        <f t="shared" si="10"/>
        <v>9.653459177664429</v>
      </c>
      <c r="G118" s="33">
        <f aca="true" t="shared" si="18" ref="G118:G123">F118*$C$17</f>
        <v>3.3381661836363596</v>
      </c>
      <c r="H118" s="33">
        <f aca="true" t="shared" si="19" ref="H118:H123">F118*$C$18</f>
        <v>3.651903606910454</v>
      </c>
      <c r="I118" s="33">
        <f t="shared" si="11"/>
        <v>0.6976502819018523</v>
      </c>
      <c r="J118" s="33">
        <f t="shared" si="12"/>
        <v>5.202353775033928</v>
      </c>
      <c r="K118" s="5">
        <f t="shared" si="13"/>
        <v>22.54</v>
      </c>
    </row>
    <row r="119" spans="1:11" ht="15">
      <c r="A119" s="1" t="s">
        <v>1398</v>
      </c>
      <c r="B119" s="1">
        <v>70.2</v>
      </c>
      <c r="C119" s="1">
        <v>1.75</v>
      </c>
      <c r="D119" s="1" t="s">
        <v>32</v>
      </c>
      <c r="E119" s="1">
        <v>4</v>
      </c>
      <c r="F119" s="33">
        <f t="shared" si="10"/>
        <v>9.033985861450669</v>
      </c>
      <c r="G119" s="33">
        <f t="shared" si="18"/>
        <v>3.123952310889641</v>
      </c>
      <c r="H119" s="33">
        <f t="shared" si="19"/>
        <v>3.417556851386788</v>
      </c>
      <c r="I119" s="33">
        <f t="shared" si="11"/>
        <v>0.6528812798546746</v>
      </c>
      <c r="J119" s="33">
        <f t="shared" si="12"/>
        <v>4.8685128910745314</v>
      </c>
      <c r="K119" s="5">
        <f t="shared" si="13"/>
        <v>21.1</v>
      </c>
    </row>
    <row r="120" spans="1:11" ht="15">
      <c r="A120" s="1" t="s">
        <v>1400</v>
      </c>
      <c r="B120" s="1">
        <v>70.3</v>
      </c>
      <c r="C120" s="1">
        <v>2.63</v>
      </c>
      <c r="D120" s="1" t="s">
        <v>32</v>
      </c>
      <c r="E120" s="1">
        <v>4</v>
      </c>
      <c r="F120" s="33">
        <f t="shared" si="10"/>
        <v>13.576790180351574</v>
      </c>
      <c r="G120" s="33">
        <f t="shared" si="18"/>
        <v>4.694854044365575</v>
      </c>
      <c r="H120" s="33">
        <f t="shared" si="19"/>
        <v>5.136099725227001</v>
      </c>
      <c r="I120" s="33">
        <f t="shared" si="11"/>
        <v>0.9811872948673109</v>
      </c>
      <c r="J120" s="33">
        <f t="shared" si="12"/>
        <v>7.3166793734434385</v>
      </c>
      <c r="K120" s="5">
        <f t="shared" si="13"/>
        <v>31.71</v>
      </c>
    </row>
    <row r="121" spans="1:11" ht="15">
      <c r="A121" s="1" t="s">
        <v>1401</v>
      </c>
      <c r="B121" s="1">
        <v>70.4</v>
      </c>
      <c r="C121" s="1">
        <v>2.4</v>
      </c>
      <c r="D121" s="1" t="s">
        <v>32</v>
      </c>
      <c r="E121" s="1">
        <v>4</v>
      </c>
      <c r="F121" s="33">
        <f t="shared" si="10"/>
        <v>12.389466324275201</v>
      </c>
      <c r="G121" s="33">
        <f t="shared" si="18"/>
        <v>4.284277454934364</v>
      </c>
      <c r="H121" s="33">
        <f t="shared" si="19"/>
        <v>4.686935110473309</v>
      </c>
      <c r="I121" s="33">
        <f t="shared" si="11"/>
        <v>0.8953800409435536</v>
      </c>
      <c r="J121" s="33">
        <f t="shared" si="12"/>
        <v>6.676817679187928</v>
      </c>
      <c r="K121" s="5">
        <f t="shared" si="13"/>
        <v>28.93</v>
      </c>
    </row>
    <row r="122" spans="1:11" ht="15">
      <c r="A122" s="18" t="s">
        <v>1392</v>
      </c>
      <c r="B122" s="1">
        <v>70.5</v>
      </c>
      <c r="C122" s="1">
        <v>2.22</v>
      </c>
      <c r="D122" s="1" t="s">
        <v>32</v>
      </c>
      <c r="E122" s="1">
        <v>4</v>
      </c>
      <c r="F122" s="33">
        <f t="shared" si="10"/>
        <v>11.460256349954562</v>
      </c>
      <c r="G122" s="33">
        <f t="shared" si="18"/>
        <v>3.9629566458142875</v>
      </c>
      <c r="H122" s="33">
        <f t="shared" si="19"/>
        <v>4.335414977187812</v>
      </c>
      <c r="I122" s="33">
        <f t="shared" si="11"/>
        <v>0.8282265378727872</v>
      </c>
      <c r="J122" s="33">
        <f t="shared" si="12"/>
        <v>6.176056353248834</v>
      </c>
      <c r="K122" s="5">
        <f t="shared" si="13"/>
        <v>26.76</v>
      </c>
    </row>
    <row r="123" spans="1:11" ht="15">
      <c r="A123" s="1" t="s">
        <v>1401</v>
      </c>
      <c r="B123" s="1">
        <v>70.6</v>
      </c>
      <c r="C123" s="1">
        <v>2.02</v>
      </c>
      <c r="D123" s="1" t="s">
        <v>32</v>
      </c>
      <c r="E123" s="1">
        <v>4</v>
      </c>
      <c r="F123" s="33">
        <f t="shared" si="10"/>
        <v>10.427800822931628</v>
      </c>
      <c r="G123" s="33">
        <f t="shared" si="18"/>
        <v>3.605933524569757</v>
      </c>
      <c r="H123" s="33">
        <f t="shared" si="19"/>
        <v>3.944837051315035</v>
      </c>
      <c r="I123" s="33">
        <f t="shared" si="11"/>
        <v>0.7536115344608243</v>
      </c>
      <c r="J123" s="33">
        <f t="shared" si="12"/>
        <v>5.619654879983173</v>
      </c>
      <c r="K123" s="5">
        <f t="shared" si="13"/>
        <v>24.35</v>
      </c>
    </row>
    <row r="124" spans="1:11" ht="15">
      <c r="A124" s="1" t="s">
        <v>1396</v>
      </c>
      <c r="B124" s="1"/>
      <c r="C124" s="1"/>
      <c r="D124" s="1"/>
      <c r="E124" s="1"/>
      <c r="F124" s="33"/>
      <c r="G124" s="1"/>
      <c r="H124" s="1"/>
      <c r="I124" s="33"/>
      <c r="J124" s="33"/>
      <c r="K124" s="5"/>
    </row>
    <row r="125" spans="1:11" ht="15">
      <c r="A125" s="1" t="s">
        <v>1384</v>
      </c>
      <c r="B125" s="1">
        <v>70.7</v>
      </c>
      <c r="C125" s="1">
        <v>0.29</v>
      </c>
      <c r="D125" s="1" t="s">
        <v>32</v>
      </c>
      <c r="E125" s="1">
        <v>4</v>
      </c>
      <c r="F125" s="33">
        <f t="shared" si="10"/>
        <v>1.4970605141832534</v>
      </c>
      <c r="G125" s="33">
        <f aca="true" t="shared" si="20" ref="G125:G130">F125*$C$17</f>
        <v>0.517683525804569</v>
      </c>
      <c r="H125" s="33">
        <f aca="true" t="shared" si="21" ref="H125:H130">F125*$C$18</f>
        <v>0.5663379925155247</v>
      </c>
      <c r="I125" s="33">
        <f t="shared" si="11"/>
        <v>0.10819175494734605</v>
      </c>
      <c r="J125" s="33">
        <f t="shared" si="12"/>
        <v>0.8067821362352079</v>
      </c>
      <c r="K125" s="5">
        <f t="shared" si="13"/>
        <v>3.5</v>
      </c>
    </row>
    <row r="126" spans="1:11" ht="15">
      <c r="A126" s="1" t="s">
        <v>1398</v>
      </c>
      <c r="B126" s="1">
        <v>70.8</v>
      </c>
      <c r="C126" s="1">
        <v>0.26</v>
      </c>
      <c r="D126" s="1" t="s">
        <v>32</v>
      </c>
      <c r="E126" s="1">
        <v>4</v>
      </c>
      <c r="F126" s="33">
        <f t="shared" si="10"/>
        <v>1.3421921851298135</v>
      </c>
      <c r="G126" s="33">
        <f t="shared" si="20"/>
        <v>0.4641300576178895</v>
      </c>
      <c r="H126" s="33">
        <f t="shared" si="21"/>
        <v>0.5077513036346085</v>
      </c>
      <c r="I126" s="33">
        <f t="shared" si="11"/>
        <v>0.09699950443555165</v>
      </c>
      <c r="J126" s="33">
        <f t="shared" si="12"/>
        <v>0.7233219152453589</v>
      </c>
      <c r="K126" s="5">
        <f t="shared" si="13"/>
        <v>3.13</v>
      </c>
    </row>
    <row r="127" spans="1:11" ht="15">
      <c r="A127" s="1" t="s">
        <v>1400</v>
      </c>
      <c r="B127" s="1">
        <v>70.9</v>
      </c>
      <c r="C127" s="1">
        <v>0.39</v>
      </c>
      <c r="D127" s="1" t="s">
        <v>32</v>
      </c>
      <c r="E127" s="1">
        <v>4</v>
      </c>
      <c r="F127" s="33">
        <f t="shared" si="10"/>
        <v>2.0132882776947203</v>
      </c>
      <c r="G127" s="33">
        <f t="shared" si="20"/>
        <v>0.6961950864268343</v>
      </c>
      <c r="H127" s="33">
        <f t="shared" si="21"/>
        <v>0.7616269554519127</v>
      </c>
      <c r="I127" s="33">
        <f t="shared" si="11"/>
        <v>0.1454992566533275</v>
      </c>
      <c r="J127" s="33">
        <f t="shared" si="12"/>
        <v>1.0849828728680384</v>
      </c>
      <c r="K127" s="5">
        <f t="shared" si="13"/>
        <v>4.7</v>
      </c>
    </row>
    <row r="128" spans="1:11" ht="15">
      <c r="A128" s="1" t="s">
        <v>1401</v>
      </c>
      <c r="B128" s="1">
        <v>70.1</v>
      </c>
      <c r="C128" s="1">
        <v>0.36</v>
      </c>
      <c r="D128" s="1" t="s">
        <v>32</v>
      </c>
      <c r="E128" s="1">
        <v>4</v>
      </c>
      <c r="F128" s="33">
        <f t="shared" si="10"/>
        <v>1.8584199486412802</v>
      </c>
      <c r="G128" s="33">
        <f t="shared" si="20"/>
        <v>0.6426416182401548</v>
      </c>
      <c r="H128" s="33">
        <f t="shared" si="21"/>
        <v>0.7030402665709964</v>
      </c>
      <c r="I128" s="33">
        <f t="shared" si="11"/>
        <v>0.13430700614153307</v>
      </c>
      <c r="J128" s="33">
        <f t="shared" si="12"/>
        <v>1.0015226518781895</v>
      </c>
      <c r="K128" s="5">
        <f t="shared" si="13"/>
        <v>4.34</v>
      </c>
    </row>
    <row r="129" spans="1:11" ht="15">
      <c r="A129" s="1" t="s">
        <v>1392</v>
      </c>
      <c r="B129" s="1">
        <v>70.11</v>
      </c>
      <c r="C129" s="1">
        <v>0.34</v>
      </c>
      <c r="D129" s="1" t="s">
        <v>32</v>
      </c>
      <c r="E129" s="1">
        <v>4</v>
      </c>
      <c r="F129" s="33">
        <f t="shared" si="10"/>
        <v>1.7551743959389872</v>
      </c>
      <c r="G129" s="33">
        <f t="shared" si="20"/>
        <v>0.6069393061157018</v>
      </c>
      <c r="H129" s="33">
        <f t="shared" si="21"/>
        <v>0.6639824739837189</v>
      </c>
      <c r="I129" s="33">
        <f t="shared" si="11"/>
        <v>0.1268455058003368</v>
      </c>
      <c r="J129" s="33">
        <f t="shared" si="12"/>
        <v>0.9458825045516233</v>
      </c>
      <c r="K129" s="5">
        <f t="shared" si="13"/>
        <v>4.1</v>
      </c>
    </row>
    <row r="130" spans="1:11" ht="15">
      <c r="A130" s="1" t="s">
        <v>1401</v>
      </c>
      <c r="B130" s="1">
        <v>70.12</v>
      </c>
      <c r="C130" s="1">
        <v>0.31</v>
      </c>
      <c r="D130" s="1" t="s">
        <v>32</v>
      </c>
      <c r="E130" s="1">
        <v>4</v>
      </c>
      <c r="F130" s="33">
        <f t="shared" si="10"/>
        <v>1.6003060668855467</v>
      </c>
      <c r="G130" s="33">
        <f t="shared" si="20"/>
        <v>0.5533858379290221</v>
      </c>
      <c r="H130" s="33">
        <f t="shared" si="21"/>
        <v>0.6053957851028023</v>
      </c>
      <c r="I130" s="33">
        <f t="shared" si="11"/>
        <v>0.11565325528854234</v>
      </c>
      <c r="J130" s="33">
        <f t="shared" si="12"/>
        <v>0.8624222835617741</v>
      </c>
      <c r="K130" s="5">
        <f t="shared" si="13"/>
        <v>3.74</v>
      </c>
    </row>
    <row r="131" spans="1:11" ht="28.5" customHeight="1">
      <c r="A131" s="2" t="s">
        <v>1408</v>
      </c>
      <c r="B131" s="7" t="s">
        <v>1409</v>
      </c>
      <c r="C131" s="1"/>
      <c r="D131" s="1"/>
      <c r="E131" s="1"/>
      <c r="F131" s="33"/>
      <c r="G131" s="1"/>
      <c r="H131" s="1"/>
      <c r="I131" s="33"/>
      <c r="J131" s="33"/>
      <c r="K131" s="5"/>
    </row>
    <row r="132" spans="1:11" ht="15">
      <c r="A132" s="1" t="s">
        <v>1384</v>
      </c>
      <c r="B132" s="1">
        <v>71.1</v>
      </c>
      <c r="C132" s="1">
        <v>3.36</v>
      </c>
      <c r="D132" s="1" t="s">
        <v>32</v>
      </c>
      <c r="E132" s="1">
        <v>4</v>
      </c>
      <c r="F132" s="33">
        <f t="shared" si="10"/>
        <v>17.345252853985283</v>
      </c>
      <c r="G132" s="33">
        <f aca="true" t="shared" si="22" ref="G132:G137">F132*$C$17</f>
        <v>5.997988436908111</v>
      </c>
      <c r="H132" s="33">
        <f aca="true" t="shared" si="23" ref="H132:H137">F132*$C$18</f>
        <v>6.5617091546626325</v>
      </c>
      <c r="I132" s="33">
        <f t="shared" si="11"/>
        <v>1.2535320573209754</v>
      </c>
      <c r="J132" s="33">
        <f t="shared" si="12"/>
        <v>9.3475447508631</v>
      </c>
      <c r="K132" s="5">
        <f t="shared" si="13"/>
        <v>40.51</v>
      </c>
    </row>
    <row r="133" spans="1:11" ht="15">
      <c r="A133" s="1" t="s">
        <v>1398</v>
      </c>
      <c r="B133" s="1">
        <v>71.2</v>
      </c>
      <c r="C133" s="1">
        <v>2.99</v>
      </c>
      <c r="D133" s="1" t="s">
        <v>32</v>
      </c>
      <c r="E133" s="1">
        <v>4</v>
      </c>
      <c r="F133" s="33">
        <f t="shared" si="10"/>
        <v>15.435210128992857</v>
      </c>
      <c r="G133" s="33">
        <f t="shared" si="22"/>
        <v>5.33749566260573</v>
      </c>
      <c r="H133" s="33">
        <f t="shared" si="23"/>
        <v>5.839139991797998</v>
      </c>
      <c r="I133" s="33">
        <f t="shared" si="11"/>
        <v>1.115494301008844</v>
      </c>
      <c r="J133" s="33">
        <f t="shared" si="12"/>
        <v>8.318202025321627</v>
      </c>
      <c r="K133" s="5">
        <f t="shared" si="13"/>
        <v>36.05</v>
      </c>
    </row>
    <row r="134" spans="1:11" ht="15">
      <c r="A134" s="1" t="s">
        <v>1400</v>
      </c>
      <c r="B134" s="1">
        <v>71.3</v>
      </c>
      <c r="C134" s="1">
        <v>4.53</v>
      </c>
      <c r="D134" s="1" t="s">
        <v>32</v>
      </c>
      <c r="E134" s="1">
        <v>4</v>
      </c>
      <c r="F134" s="33">
        <f t="shared" si="10"/>
        <v>23.385117687069446</v>
      </c>
      <c r="G134" s="33">
        <f t="shared" si="22"/>
        <v>8.086573696188614</v>
      </c>
      <c r="H134" s="33">
        <f t="shared" si="23"/>
        <v>8.846590021018372</v>
      </c>
      <c r="I134" s="33">
        <f t="shared" si="11"/>
        <v>1.6900298272809577</v>
      </c>
      <c r="J134" s="33">
        <f t="shared" si="12"/>
        <v>12.602493369467217</v>
      </c>
      <c r="K134" s="5">
        <f t="shared" si="13"/>
        <v>54.61</v>
      </c>
    </row>
    <row r="135" spans="1:11" ht="15">
      <c r="A135" s="1" t="s">
        <v>1401</v>
      </c>
      <c r="B135" s="1">
        <v>71.4</v>
      </c>
      <c r="C135" s="1">
        <v>4.07</v>
      </c>
      <c r="D135" s="1" t="s">
        <v>32</v>
      </c>
      <c r="E135" s="1">
        <v>4</v>
      </c>
      <c r="F135" s="33">
        <f t="shared" si="10"/>
        <v>21.010469974916695</v>
      </c>
      <c r="G135" s="33">
        <f t="shared" si="22"/>
        <v>7.265420517326193</v>
      </c>
      <c r="H135" s="33">
        <f t="shared" si="23"/>
        <v>7.948260791510986</v>
      </c>
      <c r="I135" s="33">
        <f t="shared" si="11"/>
        <v>1.5184153194334429</v>
      </c>
      <c r="J135" s="33">
        <f t="shared" si="12"/>
        <v>11.322769980956194</v>
      </c>
      <c r="K135" s="5">
        <f t="shared" si="13"/>
        <v>49.07</v>
      </c>
    </row>
    <row r="136" spans="1:11" ht="15">
      <c r="A136" s="1" t="s">
        <v>1392</v>
      </c>
      <c r="B136" s="1">
        <v>71.5</v>
      </c>
      <c r="C136" s="1">
        <v>3.82</v>
      </c>
      <c r="D136" s="1" t="s">
        <v>32</v>
      </c>
      <c r="E136" s="1">
        <v>4</v>
      </c>
      <c r="F136" s="33">
        <f t="shared" si="10"/>
        <v>19.71990056613803</v>
      </c>
      <c r="G136" s="33">
        <f t="shared" si="22"/>
        <v>6.819141615770531</v>
      </c>
      <c r="H136" s="33">
        <f t="shared" si="23"/>
        <v>7.4600383841700175</v>
      </c>
      <c r="I136" s="33">
        <f t="shared" si="11"/>
        <v>1.4251465651684896</v>
      </c>
      <c r="J136" s="33">
        <f t="shared" si="12"/>
        <v>10.627268139374118</v>
      </c>
      <c r="K136" s="5">
        <f t="shared" si="13"/>
        <v>46.05</v>
      </c>
    </row>
    <row r="137" spans="1:11" ht="15">
      <c r="A137" s="1" t="s">
        <v>1401</v>
      </c>
      <c r="B137" s="1">
        <v>71.6</v>
      </c>
      <c r="C137" s="1">
        <v>3.48</v>
      </c>
      <c r="D137" s="1" t="s">
        <v>32</v>
      </c>
      <c r="E137" s="1">
        <v>4</v>
      </c>
      <c r="F137" s="33">
        <f t="shared" si="10"/>
        <v>17.96472617019904</v>
      </c>
      <c r="G137" s="33">
        <f t="shared" si="22"/>
        <v>6.212202309654828</v>
      </c>
      <c r="H137" s="33">
        <f t="shared" si="23"/>
        <v>6.796055910186297</v>
      </c>
      <c r="I137" s="33">
        <f t="shared" si="11"/>
        <v>1.2983010593681525</v>
      </c>
      <c r="J137" s="33">
        <f t="shared" si="12"/>
        <v>9.681385634822496</v>
      </c>
      <c r="K137" s="5">
        <f t="shared" si="13"/>
        <v>41.95</v>
      </c>
    </row>
    <row r="138" spans="1:11" ht="15">
      <c r="A138" s="49" t="s">
        <v>1410</v>
      </c>
      <c r="B138" s="1"/>
      <c r="C138" s="1"/>
      <c r="D138" s="1"/>
      <c r="E138" s="1"/>
      <c r="F138" s="33"/>
      <c r="G138" s="1"/>
      <c r="H138" s="1"/>
      <c r="I138" s="33"/>
      <c r="J138" s="33"/>
      <c r="K138" s="5"/>
    </row>
    <row r="139" spans="1:11" ht="15">
      <c r="A139" s="49" t="s">
        <v>1411</v>
      </c>
      <c r="B139" s="1">
        <v>71.7</v>
      </c>
      <c r="C139" s="1">
        <v>0.14</v>
      </c>
      <c r="D139" s="1" t="s">
        <v>32</v>
      </c>
      <c r="E139" s="1">
        <v>4</v>
      </c>
      <c r="F139" s="33">
        <f t="shared" si="10"/>
        <v>0.7227188689160534</v>
      </c>
      <c r="G139" s="33">
        <f>F139*$C$17</f>
        <v>0.24991618487117126</v>
      </c>
      <c r="H139" s="33">
        <f>F139*$C$18</f>
        <v>0.273404548110943</v>
      </c>
      <c r="I139" s="33">
        <f t="shared" si="11"/>
        <v>0.05223050238837396</v>
      </c>
      <c r="J139" s="33">
        <f t="shared" si="12"/>
        <v>0.3894810312859625</v>
      </c>
      <c r="K139" s="5">
        <f t="shared" si="13"/>
        <v>1.69</v>
      </c>
    </row>
    <row r="140" spans="1:11" ht="15">
      <c r="A140" s="1" t="s">
        <v>1412</v>
      </c>
      <c r="B140" s="1">
        <v>71.8</v>
      </c>
      <c r="C140" s="1">
        <v>0.2</v>
      </c>
      <c r="D140" s="1" t="s">
        <v>32</v>
      </c>
      <c r="E140" s="1">
        <v>4</v>
      </c>
      <c r="F140" s="33">
        <f t="shared" si="10"/>
        <v>1.0324555270229336</v>
      </c>
      <c r="G140" s="33">
        <f>F140*$C$17</f>
        <v>0.35702312124453045</v>
      </c>
      <c r="H140" s="33">
        <f>F140*$C$18</f>
        <v>0.39057792587277584</v>
      </c>
      <c r="I140" s="33">
        <f t="shared" si="11"/>
        <v>0.07461500341196282</v>
      </c>
      <c r="J140" s="33">
        <f t="shared" si="12"/>
        <v>0.5564014732656608</v>
      </c>
      <c r="K140" s="5">
        <f t="shared" si="13"/>
        <v>2.41</v>
      </c>
    </row>
    <row r="141" spans="1:11" ht="15">
      <c r="A141" s="1" t="s">
        <v>1413</v>
      </c>
      <c r="B141" s="1">
        <v>71.9</v>
      </c>
      <c r="C141" s="1">
        <v>0.17</v>
      </c>
      <c r="D141" s="1" t="s">
        <v>32</v>
      </c>
      <c r="E141" s="1">
        <v>4</v>
      </c>
      <c r="F141" s="33">
        <f t="shared" si="10"/>
        <v>0.8775871979694936</v>
      </c>
      <c r="G141" s="33">
        <f>F141*$C$17</f>
        <v>0.3034696530578509</v>
      </c>
      <c r="H141" s="33">
        <f>F141*$C$18</f>
        <v>0.33199123699185945</v>
      </c>
      <c r="I141" s="33">
        <f t="shared" si="11"/>
        <v>0.0634227529001684</v>
      </c>
      <c r="J141" s="33">
        <f t="shared" si="12"/>
        <v>0.47294125227581163</v>
      </c>
      <c r="K141" s="5">
        <f t="shared" si="13"/>
        <v>2.05</v>
      </c>
    </row>
    <row r="142" spans="1:11" ht="30">
      <c r="A142" s="2" t="s">
        <v>1415</v>
      </c>
      <c r="B142" s="1" t="s">
        <v>1416</v>
      </c>
      <c r="C142" s="1"/>
      <c r="D142" s="1"/>
      <c r="E142" s="1"/>
      <c r="F142" s="33"/>
      <c r="G142" s="1"/>
      <c r="H142" s="1"/>
      <c r="I142" s="33"/>
      <c r="J142" s="33"/>
      <c r="K142" s="5"/>
    </row>
    <row r="143" spans="1:11" ht="15">
      <c r="A143" s="1" t="s">
        <v>1384</v>
      </c>
      <c r="B143" s="1">
        <v>72.1</v>
      </c>
      <c r="C143" s="1">
        <v>1.5</v>
      </c>
      <c r="D143" s="1" t="s">
        <v>32</v>
      </c>
      <c r="E143" s="1">
        <v>4</v>
      </c>
      <c r="F143" s="33">
        <f t="shared" si="10"/>
        <v>7.743416452672002</v>
      </c>
      <c r="G143" s="33">
        <f aca="true" t="shared" si="24" ref="G143:G148">F143*$C$17</f>
        <v>2.6776734093339782</v>
      </c>
      <c r="H143" s="33">
        <f aca="true" t="shared" si="25" ref="H143:H148">F143*$C$18</f>
        <v>2.9293344440458187</v>
      </c>
      <c r="I143" s="33">
        <f t="shared" si="11"/>
        <v>0.5596125255897211</v>
      </c>
      <c r="J143" s="33">
        <f t="shared" si="12"/>
        <v>4.173011049492456</v>
      </c>
      <c r="K143" s="5">
        <f t="shared" si="13"/>
        <v>18.08</v>
      </c>
    </row>
    <row r="144" spans="1:11" ht="15">
      <c r="A144" s="1" t="s">
        <v>1398</v>
      </c>
      <c r="B144" s="1">
        <v>72.2</v>
      </c>
      <c r="C144" s="1">
        <v>1.35</v>
      </c>
      <c r="D144" s="1" t="s">
        <v>32</v>
      </c>
      <c r="E144" s="1">
        <v>4</v>
      </c>
      <c r="F144" s="33">
        <f t="shared" si="10"/>
        <v>6.969074807404802</v>
      </c>
      <c r="G144" s="33">
        <f t="shared" si="24"/>
        <v>2.40990606840058</v>
      </c>
      <c r="H144" s="33">
        <f t="shared" si="25"/>
        <v>2.6364009996412365</v>
      </c>
      <c r="I144" s="33">
        <f t="shared" si="11"/>
        <v>0.503651273030749</v>
      </c>
      <c r="J144" s="33">
        <f t="shared" si="12"/>
        <v>3.7557099445432103</v>
      </c>
      <c r="K144" s="5">
        <f t="shared" si="13"/>
        <v>16.27</v>
      </c>
    </row>
    <row r="145" spans="1:11" ht="15">
      <c r="A145" s="1" t="s">
        <v>1400</v>
      </c>
      <c r="B145" s="1">
        <v>72.3</v>
      </c>
      <c r="C145" s="1">
        <v>1.76</v>
      </c>
      <c r="D145" s="1" t="s">
        <v>32</v>
      </c>
      <c r="E145" s="1">
        <v>4</v>
      </c>
      <c r="F145" s="33">
        <f t="shared" si="10"/>
        <v>9.085608637801815</v>
      </c>
      <c r="G145" s="33">
        <f t="shared" si="24"/>
        <v>3.1418034669518677</v>
      </c>
      <c r="H145" s="33">
        <f t="shared" si="25"/>
        <v>3.437085747680427</v>
      </c>
      <c r="I145" s="33">
        <f t="shared" si="11"/>
        <v>0.6566120300252727</v>
      </c>
      <c r="J145" s="33">
        <f t="shared" si="12"/>
        <v>4.896332964737814</v>
      </c>
      <c r="K145" s="5">
        <f t="shared" si="13"/>
        <v>21.22</v>
      </c>
    </row>
    <row r="146" spans="1:11" ht="15">
      <c r="A146" s="1" t="s">
        <v>1401</v>
      </c>
      <c r="B146" s="1">
        <v>72.4</v>
      </c>
      <c r="C146" s="1">
        <v>1.61</v>
      </c>
      <c r="D146" s="1" t="s">
        <v>32</v>
      </c>
      <c r="E146" s="1">
        <v>4</v>
      </c>
      <c r="F146" s="33">
        <f t="shared" si="10"/>
        <v>8.311266992534614</v>
      </c>
      <c r="G146" s="33">
        <f t="shared" si="24"/>
        <v>2.8740361260184697</v>
      </c>
      <c r="H146" s="33">
        <f t="shared" si="25"/>
        <v>3.144152303275845</v>
      </c>
      <c r="I146" s="33">
        <f t="shared" si="11"/>
        <v>0.6006507774663006</v>
      </c>
      <c r="J146" s="33">
        <f t="shared" si="12"/>
        <v>4.479031859788568</v>
      </c>
      <c r="K146" s="5">
        <f t="shared" si="13"/>
        <v>19.41</v>
      </c>
    </row>
    <row r="147" spans="1:11" ht="15">
      <c r="A147" s="1" t="s">
        <v>1392</v>
      </c>
      <c r="B147" s="1">
        <v>72.5</v>
      </c>
      <c r="C147" s="1">
        <v>1.71</v>
      </c>
      <c r="D147" s="1" t="s">
        <v>32</v>
      </c>
      <c r="E147" s="1">
        <v>4</v>
      </c>
      <c r="F147" s="33">
        <f t="shared" si="10"/>
        <v>8.82749475604608</v>
      </c>
      <c r="G147" s="33">
        <f t="shared" si="24"/>
        <v>3.0525476866407346</v>
      </c>
      <c r="H147" s="33">
        <f t="shared" si="25"/>
        <v>3.3394412662122326</v>
      </c>
      <c r="I147" s="33">
        <f t="shared" si="11"/>
        <v>0.6379582791722819</v>
      </c>
      <c r="J147" s="33">
        <f t="shared" si="12"/>
        <v>4.757232596421399</v>
      </c>
      <c r="K147" s="5">
        <f t="shared" si="13"/>
        <v>20.61</v>
      </c>
    </row>
    <row r="148" spans="1:11" ht="15">
      <c r="A148" s="1" t="s">
        <v>1401</v>
      </c>
      <c r="B148" s="1">
        <v>72.6</v>
      </c>
      <c r="C148" s="1">
        <v>1.55</v>
      </c>
      <c r="D148" s="1" t="s">
        <v>32</v>
      </c>
      <c r="E148" s="1">
        <v>4</v>
      </c>
      <c r="F148" s="33">
        <f t="shared" si="10"/>
        <v>8.001530334427732</v>
      </c>
      <c r="G148" s="33">
        <f t="shared" si="24"/>
        <v>2.76692918964511</v>
      </c>
      <c r="H148" s="33">
        <f t="shared" si="25"/>
        <v>3.0269789255140114</v>
      </c>
      <c r="I148" s="33">
        <f t="shared" si="11"/>
        <v>0.5782662764427116</v>
      </c>
      <c r="J148" s="33">
        <f t="shared" si="12"/>
        <v>4.312111417808869</v>
      </c>
      <c r="K148" s="5">
        <f t="shared" si="13"/>
        <v>18.69</v>
      </c>
    </row>
    <row r="149" spans="1:11" ht="15">
      <c r="A149" s="1" t="s">
        <v>1396</v>
      </c>
      <c r="B149" s="1"/>
      <c r="C149" s="1"/>
      <c r="D149" s="1"/>
      <c r="E149" s="1"/>
      <c r="F149" s="33"/>
      <c r="G149" s="1"/>
      <c r="H149" s="1"/>
      <c r="I149" s="33"/>
      <c r="J149" s="33"/>
      <c r="K149" s="5"/>
    </row>
    <row r="150" spans="1:11" ht="15">
      <c r="A150" s="1" t="s">
        <v>1384</v>
      </c>
      <c r="B150" s="1">
        <v>72.7</v>
      </c>
      <c r="C150" s="1">
        <v>0.22</v>
      </c>
      <c r="D150" s="1" t="s">
        <v>32</v>
      </c>
      <c r="E150" s="1">
        <v>4</v>
      </c>
      <c r="F150" s="33">
        <f t="shared" si="10"/>
        <v>1.135701079725227</v>
      </c>
      <c r="G150" s="33">
        <f aca="true" t="shared" si="26" ref="G150:G156">F150*$C$17</f>
        <v>0.39272543336898347</v>
      </c>
      <c r="H150" s="33">
        <f aca="true" t="shared" si="27" ref="H150:H156">F150*$C$18</f>
        <v>0.4296357184600534</v>
      </c>
      <c r="I150" s="33">
        <f t="shared" si="11"/>
        <v>0.08207650375315909</v>
      </c>
      <c r="J150" s="33">
        <f t="shared" si="12"/>
        <v>0.6120416205922268</v>
      </c>
      <c r="K150" s="5">
        <f t="shared" si="13"/>
        <v>2.65</v>
      </c>
    </row>
    <row r="151" spans="1:11" ht="15">
      <c r="A151" s="1" t="s">
        <v>1398</v>
      </c>
      <c r="B151" s="1">
        <v>72.8</v>
      </c>
      <c r="C151" s="1">
        <v>0.2</v>
      </c>
      <c r="D151" s="1" t="s">
        <v>32</v>
      </c>
      <c r="E151" s="1">
        <v>4</v>
      </c>
      <c r="F151" s="33">
        <f t="shared" si="10"/>
        <v>1.0324555270229336</v>
      </c>
      <c r="G151" s="33">
        <f t="shared" si="26"/>
        <v>0.35702312124453045</v>
      </c>
      <c r="H151" s="33">
        <f t="shared" si="27"/>
        <v>0.39057792587277584</v>
      </c>
      <c r="I151" s="33">
        <f t="shared" si="11"/>
        <v>0.07461500341196282</v>
      </c>
      <c r="J151" s="33">
        <f t="shared" si="12"/>
        <v>0.5564014732656608</v>
      </c>
      <c r="K151" s="5">
        <f t="shared" si="13"/>
        <v>2.41</v>
      </c>
    </row>
    <row r="152" spans="1:11" ht="15">
      <c r="A152" s="1" t="s">
        <v>1400</v>
      </c>
      <c r="B152" s="1">
        <v>72.9</v>
      </c>
      <c r="C152" s="1">
        <v>0.27</v>
      </c>
      <c r="D152" s="1" t="s">
        <v>32</v>
      </c>
      <c r="E152" s="1">
        <v>4</v>
      </c>
      <c r="F152" s="33">
        <f aca="true" t="shared" si="28" ref="F152:F185">(($C$6*$E$9*$C$22/$C$7*C152)*(1+$C$10+$C$11))*(1+$C$12+$E$14+$C$15)*(1+$C$16)+($C$6*$C$20/$C$7*C152)</f>
        <v>1.3938149614809603</v>
      </c>
      <c r="G152" s="33">
        <f t="shared" si="26"/>
        <v>0.48198121368011604</v>
      </c>
      <c r="H152" s="33">
        <f t="shared" si="27"/>
        <v>0.5272801999282473</v>
      </c>
      <c r="I152" s="33">
        <f t="shared" si="11"/>
        <v>0.10073025460614979</v>
      </c>
      <c r="J152" s="33">
        <f t="shared" si="12"/>
        <v>0.751141988908642</v>
      </c>
      <c r="K152" s="5">
        <f t="shared" si="13"/>
        <v>3.25</v>
      </c>
    </row>
    <row r="153" spans="1:11" ht="15">
      <c r="A153" s="1" t="s">
        <v>1401</v>
      </c>
      <c r="B153" s="50">
        <v>72.1</v>
      </c>
      <c r="C153" s="1">
        <v>0.24</v>
      </c>
      <c r="D153" s="1" t="s">
        <v>32</v>
      </c>
      <c r="E153" s="1">
        <v>4</v>
      </c>
      <c r="F153" s="33">
        <f t="shared" si="28"/>
        <v>1.2389466324275202</v>
      </c>
      <c r="G153" s="33">
        <f t="shared" si="26"/>
        <v>0.4284277454934365</v>
      </c>
      <c r="H153" s="33">
        <f t="shared" si="27"/>
        <v>0.4686935110473309</v>
      </c>
      <c r="I153" s="33">
        <f t="shared" si="11"/>
        <v>0.08953800409435538</v>
      </c>
      <c r="J153" s="33">
        <f t="shared" si="12"/>
        <v>0.6676817679187929</v>
      </c>
      <c r="K153" s="5">
        <f t="shared" si="13"/>
        <v>2.89</v>
      </c>
    </row>
    <row r="154" spans="1:11" ht="15">
      <c r="A154" s="1" t="s">
        <v>1392</v>
      </c>
      <c r="B154" s="1">
        <v>72.11</v>
      </c>
      <c r="C154" s="1">
        <v>0.26</v>
      </c>
      <c r="D154" s="1" t="s">
        <v>32</v>
      </c>
      <c r="E154" s="1">
        <v>4</v>
      </c>
      <c r="F154" s="33">
        <f t="shared" si="28"/>
        <v>1.3421921851298135</v>
      </c>
      <c r="G154" s="33">
        <f t="shared" si="26"/>
        <v>0.4641300576178895</v>
      </c>
      <c r="H154" s="33">
        <f t="shared" si="27"/>
        <v>0.5077513036346085</v>
      </c>
      <c r="I154" s="33">
        <f aca="true" t="shared" si="29" ref="I154:I195">(F154+G154)*$C$21</f>
        <v>0.09699950443555165</v>
      </c>
      <c r="J154" s="33">
        <f aca="true" t="shared" si="30" ref="J154:J195">(F154+G154+H154+I154)*$C$19</f>
        <v>0.7233219152453589</v>
      </c>
      <c r="K154" s="5">
        <f aca="true" t="shared" si="31" ref="K154:K195">ROUND((F154+G154+H154+J154+I154),2)</f>
        <v>3.13</v>
      </c>
    </row>
    <row r="155" spans="1:11" ht="15">
      <c r="A155" s="1" t="s">
        <v>1401</v>
      </c>
      <c r="B155" s="1">
        <v>72.12</v>
      </c>
      <c r="C155" s="1">
        <v>0.23</v>
      </c>
      <c r="D155" s="1" t="s">
        <v>32</v>
      </c>
      <c r="E155" s="1">
        <v>4</v>
      </c>
      <c r="F155" s="33">
        <f t="shared" si="28"/>
        <v>1.1873238560763735</v>
      </c>
      <c r="G155" s="33">
        <f t="shared" si="26"/>
        <v>0.41057658943120995</v>
      </c>
      <c r="H155" s="33">
        <f t="shared" si="27"/>
        <v>0.4491646147536921</v>
      </c>
      <c r="I155" s="33">
        <f t="shared" si="29"/>
        <v>0.08580725392375722</v>
      </c>
      <c r="J155" s="33">
        <f t="shared" si="30"/>
        <v>0.6398616942555098</v>
      </c>
      <c r="K155" s="5">
        <f t="shared" si="31"/>
        <v>2.77</v>
      </c>
    </row>
    <row r="156" spans="1:11" ht="15">
      <c r="A156" s="49" t="s">
        <v>1417</v>
      </c>
      <c r="B156" s="1" t="s">
        <v>1418</v>
      </c>
      <c r="C156" s="1">
        <v>0.49</v>
      </c>
      <c r="D156" s="1" t="s">
        <v>32</v>
      </c>
      <c r="E156" s="1">
        <v>4</v>
      </c>
      <c r="F156" s="33">
        <f t="shared" si="28"/>
        <v>2.529516041206187</v>
      </c>
      <c r="G156" s="47">
        <f t="shared" si="26"/>
        <v>0.8747066470490995</v>
      </c>
      <c r="H156" s="47">
        <f t="shared" si="27"/>
        <v>0.9569159183883006</v>
      </c>
      <c r="I156" s="33">
        <f t="shared" si="29"/>
        <v>0.18280675835930887</v>
      </c>
      <c r="J156" s="33">
        <f t="shared" si="30"/>
        <v>1.363183609500869</v>
      </c>
      <c r="K156" s="5">
        <f t="shared" si="31"/>
        <v>5.91</v>
      </c>
    </row>
    <row r="157" spans="1:11" ht="15">
      <c r="A157" s="1" t="s">
        <v>1419</v>
      </c>
      <c r="B157" s="1" t="s">
        <v>1420</v>
      </c>
      <c r="C157" s="1"/>
      <c r="D157" s="1"/>
      <c r="E157" s="1"/>
      <c r="F157" s="33">
        <f t="shared" si="28"/>
        <v>0</v>
      </c>
      <c r="G157" s="1"/>
      <c r="H157" s="1"/>
      <c r="I157" s="33">
        <f t="shared" si="29"/>
        <v>0</v>
      </c>
      <c r="J157" s="33">
        <f t="shared" si="30"/>
        <v>0</v>
      </c>
      <c r="K157" s="5">
        <f t="shared" si="31"/>
        <v>0</v>
      </c>
    </row>
    <row r="158" spans="1:11" ht="15">
      <c r="A158" s="1" t="s">
        <v>1421</v>
      </c>
      <c r="B158" s="1">
        <v>74.1</v>
      </c>
      <c r="C158" s="1">
        <v>0.221</v>
      </c>
      <c r="D158" s="1" t="s">
        <v>46</v>
      </c>
      <c r="E158" s="1">
        <v>4</v>
      </c>
      <c r="F158" s="33">
        <f t="shared" si="28"/>
        <v>1.1408633573603415</v>
      </c>
      <c r="G158" s="47">
        <f>F158*$C$17</f>
        <v>0.3945105489752061</v>
      </c>
      <c r="H158" s="47">
        <f>F158*$C$18</f>
        <v>0.43158860808941724</v>
      </c>
      <c r="I158" s="33">
        <f t="shared" si="29"/>
        <v>0.0824495787702189</v>
      </c>
      <c r="J158" s="33">
        <f t="shared" si="30"/>
        <v>0.6148236279585552</v>
      </c>
      <c r="K158" s="5">
        <f t="shared" si="31"/>
        <v>2.66</v>
      </c>
    </row>
    <row r="159" spans="1:11" ht="15">
      <c r="A159" s="1" t="s">
        <v>1422</v>
      </c>
      <c r="B159" s="1">
        <v>74.2</v>
      </c>
      <c r="C159" s="1">
        <v>0.505</v>
      </c>
      <c r="D159" s="1" t="s">
        <v>46</v>
      </c>
      <c r="E159" s="1">
        <v>4</v>
      </c>
      <c r="F159" s="33">
        <f t="shared" si="28"/>
        <v>2.606950205732907</v>
      </c>
      <c r="G159" s="47">
        <f>F159*$C$17</f>
        <v>0.9014833811424392</v>
      </c>
      <c r="H159" s="47">
        <f>F159*$C$18</f>
        <v>0.9862092628287588</v>
      </c>
      <c r="I159" s="33">
        <f t="shared" si="29"/>
        <v>0.18840288361520607</v>
      </c>
      <c r="J159" s="33">
        <f t="shared" si="30"/>
        <v>1.4049137199957933</v>
      </c>
      <c r="K159" s="5">
        <f t="shared" si="31"/>
        <v>6.09</v>
      </c>
    </row>
    <row r="160" spans="1:11" ht="27" customHeight="1">
      <c r="A160" s="13" t="s">
        <v>1423</v>
      </c>
      <c r="B160" s="1" t="s">
        <v>1424</v>
      </c>
      <c r="C160" s="1"/>
      <c r="D160" s="1"/>
      <c r="E160" s="1"/>
      <c r="F160" s="33"/>
      <c r="G160" s="1"/>
      <c r="H160" s="1"/>
      <c r="I160" s="33"/>
      <c r="J160" s="33"/>
      <c r="K160" s="5"/>
    </row>
    <row r="161" spans="1:11" ht="15">
      <c r="A161" s="1" t="s">
        <v>1425</v>
      </c>
      <c r="B161" s="1"/>
      <c r="C161" s="1"/>
      <c r="D161" s="1"/>
      <c r="E161" s="1"/>
      <c r="F161" s="33"/>
      <c r="G161" s="1"/>
      <c r="H161" s="1"/>
      <c r="I161" s="33"/>
      <c r="J161" s="33"/>
      <c r="K161" s="5"/>
    </row>
    <row r="162" spans="1:11" ht="15">
      <c r="A162" s="1" t="s">
        <v>1426</v>
      </c>
      <c r="B162" s="1">
        <v>75.1</v>
      </c>
      <c r="C162" s="1">
        <v>0.88</v>
      </c>
      <c r="D162" s="1" t="s">
        <v>32</v>
      </c>
      <c r="E162" s="1">
        <v>4</v>
      </c>
      <c r="F162" s="33">
        <f t="shared" si="28"/>
        <v>4.542804318900908</v>
      </c>
      <c r="G162" s="47">
        <f>F162*$C$17</f>
        <v>1.5709017334759339</v>
      </c>
      <c r="H162" s="47">
        <f>F162*$C$18</f>
        <v>1.7185428738402135</v>
      </c>
      <c r="I162" s="33">
        <f t="shared" si="29"/>
        <v>0.32830601501263634</v>
      </c>
      <c r="J162" s="33">
        <f t="shared" si="30"/>
        <v>2.448166482368907</v>
      </c>
      <c r="K162" s="5">
        <f t="shared" si="31"/>
        <v>10.61</v>
      </c>
    </row>
    <row r="163" spans="1:11" ht="15">
      <c r="A163" s="1" t="s">
        <v>1427</v>
      </c>
      <c r="B163" s="1">
        <v>75.2</v>
      </c>
      <c r="C163" s="1">
        <v>1.04</v>
      </c>
      <c r="D163" s="1" t="s">
        <v>32</v>
      </c>
      <c r="E163" s="1">
        <v>4</v>
      </c>
      <c r="F163" s="33">
        <f t="shared" si="28"/>
        <v>5.368768740519254</v>
      </c>
      <c r="G163" s="47">
        <f>F163*$C$17</f>
        <v>1.856520230471558</v>
      </c>
      <c r="H163" s="47">
        <f>F163*$C$18</f>
        <v>2.031005214538434</v>
      </c>
      <c r="I163" s="33">
        <f t="shared" si="29"/>
        <v>0.3879980177422066</v>
      </c>
      <c r="J163" s="33">
        <f t="shared" si="30"/>
        <v>2.8932876609814357</v>
      </c>
      <c r="K163" s="5">
        <f t="shared" si="31"/>
        <v>12.54</v>
      </c>
    </row>
    <row r="164" spans="1:11" ht="15">
      <c r="A164" s="1" t="s">
        <v>1428</v>
      </c>
      <c r="B164" s="1">
        <v>75.3</v>
      </c>
      <c r="C164" s="1">
        <v>0.63</v>
      </c>
      <c r="D164" s="1" t="s">
        <v>32</v>
      </c>
      <c r="E164" s="1">
        <v>4</v>
      </c>
      <c r="F164" s="33">
        <f t="shared" si="28"/>
        <v>3.2522349101222403</v>
      </c>
      <c r="G164" s="47">
        <f>F164*$C$17</f>
        <v>1.1246228319202707</v>
      </c>
      <c r="H164" s="47">
        <f>F164*$C$18</f>
        <v>1.2303204664992435</v>
      </c>
      <c r="I164" s="33">
        <f t="shared" si="29"/>
        <v>0.23503726074768283</v>
      </c>
      <c r="J164" s="33">
        <f t="shared" si="30"/>
        <v>1.7526646407868314</v>
      </c>
      <c r="K164" s="5">
        <f t="shared" si="31"/>
        <v>7.59</v>
      </c>
    </row>
    <row r="165" spans="1:11" ht="15">
      <c r="A165" s="1" t="s">
        <v>1429</v>
      </c>
      <c r="B165" s="1">
        <v>75.4</v>
      </c>
      <c r="C165" s="1">
        <v>0.74</v>
      </c>
      <c r="D165" s="1" t="s">
        <v>32</v>
      </c>
      <c r="E165" s="1">
        <v>4</v>
      </c>
      <c r="F165" s="33">
        <f t="shared" si="28"/>
        <v>3.8200854499848536</v>
      </c>
      <c r="G165" s="47">
        <f>F165*$C$17</f>
        <v>1.3209855486047624</v>
      </c>
      <c r="H165" s="47">
        <f>F165*$C$18</f>
        <v>1.4451383257292703</v>
      </c>
      <c r="I165" s="33">
        <f t="shared" si="29"/>
        <v>0.27607551262426233</v>
      </c>
      <c r="J165" s="33">
        <f t="shared" si="30"/>
        <v>2.0586854510829444</v>
      </c>
      <c r="K165" s="5">
        <f t="shared" si="31"/>
        <v>8.92</v>
      </c>
    </row>
    <row r="166" spans="1:11" ht="15">
      <c r="A166" s="1" t="s">
        <v>1430</v>
      </c>
      <c r="B166" s="1"/>
      <c r="C166" s="1"/>
      <c r="D166" s="1"/>
      <c r="E166" s="1"/>
      <c r="F166" s="33">
        <f t="shared" si="28"/>
        <v>0</v>
      </c>
      <c r="G166" s="1"/>
      <c r="H166" s="1"/>
      <c r="I166" s="33">
        <f t="shared" si="29"/>
        <v>0</v>
      </c>
      <c r="J166" s="33">
        <f t="shared" si="30"/>
        <v>0</v>
      </c>
      <c r="K166" s="5">
        <f t="shared" si="31"/>
        <v>0</v>
      </c>
    </row>
    <row r="167" spans="1:11" ht="15">
      <c r="A167" s="1" t="s">
        <v>1431</v>
      </c>
      <c r="B167" s="1">
        <v>75.5</v>
      </c>
      <c r="C167" s="1">
        <v>0.73</v>
      </c>
      <c r="D167" s="1" t="s">
        <v>32</v>
      </c>
      <c r="E167" s="1">
        <v>4</v>
      </c>
      <c r="F167" s="33">
        <f t="shared" si="28"/>
        <v>3.7684626736337066</v>
      </c>
      <c r="G167" s="47">
        <f aca="true" t="shared" si="32" ref="G167:G185">F167*$C$17</f>
        <v>1.3031343925425358</v>
      </c>
      <c r="H167" s="47">
        <f>F167*$C$18</f>
        <v>1.4256094294356312</v>
      </c>
      <c r="I167" s="33">
        <f t="shared" si="29"/>
        <v>0.2723447624536642</v>
      </c>
      <c r="J167" s="33">
        <f t="shared" si="30"/>
        <v>2.030865377419661</v>
      </c>
      <c r="K167" s="5">
        <f t="shared" si="31"/>
        <v>8.8</v>
      </c>
    </row>
    <row r="168" spans="1:11" ht="15">
      <c r="A168" s="1" t="s">
        <v>1427</v>
      </c>
      <c r="B168" s="1">
        <v>75.6</v>
      </c>
      <c r="C168" s="1">
        <v>0.87</v>
      </c>
      <c r="D168" s="1" t="s">
        <v>32</v>
      </c>
      <c r="E168" s="1">
        <v>4</v>
      </c>
      <c r="F168" s="33">
        <f t="shared" si="28"/>
        <v>4.49118154254976</v>
      </c>
      <c r="G168" s="47">
        <f t="shared" si="32"/>
        <v>1.553050577413707</v>
      </c>
      <c r="H168" s="47">
        <f>F168*$C$18</f>
        <v>1.6990139775465742</v>
      </c>
      <c r="I168" s="33">
        <f t="shared" si="29"/>
        <v>0.32457526484203814</v>
      </c>
      <c r="J168" s="33">
        <f t="shared" si="30"/>
        <v>2.420346408705624</v>
      </c>
      <c r="K168" s="5">
        <f t="shared" si="31"/>
        <v>10.49</v>
      </c>
    </row>
    <row r="169" spans="1:11" ht="15">
      <c r="A169" s="1" t="s">
        <v>1428</v>
      </c>
      <c r="B169" s="1">
        <v>75.7</v>
      </c>
      <c r="C169" s="1">
        <v>0.48</v>
      </c>
      <c r="D169" s="1" t="s">
        <v>32</v>
      </c>
      <c r="E169" s="1">
        <v>4</v>
      </c>
      <c r="F169" s="33">
        <f t="shared" si="28"/>
        <v>2.4778932648550405</v>
      </c>
      <c r="G169" s="47">
        <f t="shared" si="32"/>
        <v>0.856855490986873</v>
      </c>
      <c r="H169" s="47">
        <f>F169*$C$18</f>
        <v>0.9373870220946618</v>
      </c>
      <c r="I169" s="33">
        <f t="shared" si="29"/>
        <v>0.17907600818871075</v>
      </c>
      <c r="J169" s="33">
        <f t="shared" si="30"/>
        <v>1.3353635358375857</v>
      </c>
      <c r="K169" s="5">
        <f t="shared" si="31"/>
        <v>5.79</v>
      </c>
    </row>
    <row r="170" spans="1:11" ht="15">
      <c r="A170" s="1" t="s">
        <v>1429</v>
      </c>
      <c r="B170" s="1">
        <v>75.8</v>
      </c>
      <c r="C170" s="1">
        <v>0.57</v>
      </c>
      <c r="D170" s="1" t="s">
        <v>32</v>
      </c>
      <c r="E170" s="1">
        <v>4</v>
      </c>
      <c r="F170" s="33">
        <f t="shared" si="28"/>
        <v>2.9424982520153597</v>
      </c>
      <c r="G170" s="47">
        <f t="shared" si="32"/>
        <v>1.0175158955469115</v>
      </c>
      <c r="H170" s="47">
        <f>F170*$C$18</f>
        <v>1.1131470887374106</v>
      </c>
      <c r="I170" s="33">
        <f t="shared" si="29"/>
        <v>0.21265275972409395</v>
      </c>
      <c r="J170" s="33">
        <f t="shared" si="30"/>
        <v>1.5857441988071326</v>
      </c>
      <c r="K170" s="5">
        <f t="shared" si="31"/>
        <v>6.87</v>
      </c>
    </row>
    <row r="171" spans="1:11" ht="26.25" customHeight="1">
      <c r="A171" s="2" t="s">
        <v>1433</v>
      </c>
      <c r="B171" s="1" t="s">
        <v>1432</v>
      </c>
      <c r="C171" s="1"/>
      <c r="D171" s="1"/>
      <c r="E171" s="1"/>
      <c r="F171" s="33"/>
      <c r="G171" s="1"/>
      <c r="H171" s="1"/>
      <c r="I171" s="33"/>
      <c r="J171" s="33"/>
      <c r="K171" s="5"/>
    </row>
    <row r="172" spans="1:11" ht="15">
      <c r="A172" s="1" t="s">
        <v>1434</v>
      </c>
      <c r="B172" s="1">
        <v>76.1</v>
      </c>
      <c r="C172" s="1">
        <v>0.45</v>
      </c>
      <c r="D172" s="1" t="s">
        <v>32</v>
      </c>
      <c r="E172" s="1">
        <v>4</v>
      </c>
      <c r="F172" s="33">
        <f t="shared" si="28"/>
        <v>2.3230249358016004</v>
      </c>
      <c r="G172" s="47">
        <f t="shared" si="32"/>
        <v>0.8033020228001934</v>
      </c>
      <c r="H172" s="47">
        <f>F172*$C$18</f>
        <v>0.8788003332137455</v>
      </c>
      <c r="I172" s="33">
        <f t="shared" si="29"/>
        <v>0.16788375767691632</v>
      </c>
      <c r="J172" s="33">
        <f t="shared" si="30"/>
        <v>1.2519033148477365</v>
      </c>
      <c r="K172" s="5">
        <f t="shared" si="31"/>
        <v>5.42</v>
      </c>
    </row>
    <row r="173" spans="1:11" ht="15">
      <c r="A173" s="1" t="s">
        <v>1435</v>
      </c>
      <c r="B173" s="1">
        <v>76.2</v>
      </c>
      <c r="C173" s="1">
        <v>0.029</v>
      </c>
      <c r="D173" s="1" t="s">
        <v>32</v>
      </c>
      <c r="E173" s="1">
        <v>4</v>
      </c>
      <c r="F173" s="33">
        <f t="shared" si="28"/>
        <v>0.14970605141832533</v>
      </c>
      <c r="G173" s="47">
        <f t="shared" si="32"/>
        <v>0.051768352580456894</v>
      </c>
      <c r="H173" s="47">
        <f>F173*$C$18</f>
        <v>0.05663379925155247</v>
      </c>
      <c r="I173" s="33">
        <f t="shared" si="29"/>
        <v>0.010819175494734604</v>
      </c>
      <c r="J173" s="33">
        <f t="shared" si="30"/>
        <v>0.08067821362352078</v>
      </c>
      <c r="K173" s="5">
        <f t="shared" si="31"/>
        <v>0.35</v>
      </c>
    </row>
    <row r="174" spans="1:11" ht="15">
      <c r="A174" s="1" t="s">
        <v>1436</v>
      </c>
      <c r="B174" s="1">
        <v>76.3</v>
      </c>
      <c r="C174" s="1">
        <v>0.4</v>
      </c>
      <c r="D174" s="1" t="s">
        <v>32</v>
      </c>
      <c r="E174" s="1">
        <v>4</v>
      </c>
      <c r="F174" s="33">
        <f t="shared" si="28"/>
        <v>2.0649110540458673</v>
      </c>
      <c r="G174" s="47">
        <f t="shared" si="32"/>
        <v>0.7140462424890609</v>
      </c>
      <c r="H174" s="47">
        <f>F174*$C$18</f>
        <v>0.7811558517455517</v>
      </c>
      <c r="I174" s="33">
        <f t="shared" si="29"/>
        <v>0.14923000682392565</v>
      </c>
      <c r="J174" s="33">
        <f t="shared" si="30"/>
        <v>1.1128029465313216</v>
      </c>
      <c r="K174" s="5">
        <f t="shared" si="31"/>
        <v>4.82</v>
      </c>
    </row>
    <row r="175" spans="1:11" ht="15">
      <c r="A175" s="1" t="s">
        <v>1435</v>
      </c>
      <c r="B175" s="1">
        <v>76.4</v>
      </c>
      <c r="C175" s="1">
        <v>0.024</v>
      </c>
      <c r="D175" s="1" t="s">
        <v>32</v>
      </c>
      <c r="E175" s="1">
        <v>4</v>
      </c>
      <c r="F175" s="33">
        <f t="shared" si="28"/>
        <v>0.12389466324275202</v>
      </c>
      <c r="G175" s="47">
        <f t="shared" si="32"/>
        <v>0.04284277454934365</v>
      </c>
      <c r="H175" s="47">
        <f>F175*$C$18</f>
        <v>0.046869351104733094</v>
      </c>
      <c r="I175" s="33">
        <f t="shared" si="29"/>
        <v>0.008953800409435537</v>
      </c>
      <c r="J175" s="33">
        <f t="shared" si="30"/>
        <v>0.06676817679187928</v>
      </c>
      <c r="K175" s="5">
        <f t="shared" si="31"/>
        <v>0.29</v>
      </c>
    </row>
    <row r="176" spans="1:11" ht="15">
      <c r="A176" s="1" t="s">
        <v>1437</v>
      </c>
      <c r="B176" s="1">
        <v>76.5</v>
      </c>
      <c r="C176" s="1">
        <v>0.21</v>
      </c>
      <c r="D176" s="1" t="s">
        <v>32</v>
      </c>
      <c r="E176" s="1">
        <v>4</v>
      </c>
      <c r="F176" s="33">
        <f t="shared" si="28"/>
        <v>1.0840783033740802</v>
      </c>
      <c r="G176" s="47">
        <f t="shared" si="32"/>
        <v>0.37487427730675693</v>
      </c>
      <c r="H176" s="47">
        <f>F176*$C$18</f>
        <v>0.41010682216641453</v>
      </c>
      <c r="I176" s="33">
        <f t="shared" si="29"/>
        <v>0.07834575358256096</v>
      </c>
      <c r="J176" s="33">
        <f t="shared" si="30"/>
        <v>0.5842215469289438</v>
      </c>
      <c r="K176" s="5">
        <f t="shared" si="31"/>
        <v>2.53</v>
      </c>
    </row>
    <row r="177" spans="1:11" ht="15">
      <c r="A177" s="1" t="s">
        <v>1438</v>
      </c>
      <c r="B177" s="1" t="s">
        <v>1439</v>
      </c>
      <c r="C177" s="1"/>
      <c r="D177" s="1"/>
      <c r="E177" s="1"/>
      <c r="F177" s="33">
        <f t="shared" si="28"/>
        <v>0</v>
      </c>
      <c r="G177" s="1"/>
      <c r="H177" s="1"/>
      <c r="I177" s="33">
        <f t="shared" si="29"/>
        <v>0</v>
      </c>
      <c r="J177" s="33">
        <f t="shared" si="30"/>
        <v>0</v>
      </c>
      <c r="K177" s="5">
        <f t="shared" si="31"/>
        <v>0</v>
      </c>
    </row>
    <row r="178" spans="1:11" ht="15">
      <c r="A178" s="1" t="s">
        <v>1443</v>
      </c>
      <c r="B178" s="1">
        <v>77.1</v>
      </c>
      <c r="C178" s="1">
        <v>0.33</v>
      </c>
      <c r="D178" s="1" t="s">
        <v>32</v>
      </c>
      <c r="E178" s="1">
        <v>4</v>
      </c>
      <c r="F178" s="33">
        <f t="shared" si="28"/>
        <v>1.7035516195878402</v>
      </c>
      <c r="G178" s="47">
        <f t="shared" si="32"/>
        <v>0.5890881500534751</v>
      </c>
      <c r="H178" s="47">
        <f aca="true" t="shared" si="33" ref="H178:H185">F178*$C$18</f>
        <v>0.6444535776900799</v>
      </c>
      <c r="I178" s="33">
        <f t="shared" si="29"/>
        <v>0.12311475562973863</v>
      </c>
      <c r="J178" s="33">
        <f t="shared" si="30"/>
        <v>0.9180624308883402</v>
      </c>
      <c r="K178" s="5">
        <f t="shared" si="31"/>
        <v>3.98</v>
      </c>
    </row>
    <row r="179" spans="1:11" ht="15">
      <c r="A179" s="1" t="s">
        <v>1440</v>
      </c>
      <c r="B179" s="1">
        <v>77.2</v>
      </c>
      <c r="C179" s="1">
        <v>0.42</v>
      </c>
      <c r="D179" s="1" t="s">
        <v>32</v>
      </c>
      <c r="E179" s="1">
        <v>4</v>
      </c>
      <c r="F179" s="33">
        <f t="shared" si="28"/>
        <v>2.1681566067481604</v>
      </c>
      <c r="G179" s="47">
        <f t="shared" si="32"/>
        <v>0.7497485546135139</v>
      </c>
      <c r="H179" s="47">
        <f t="shared" si="33"/>
        <v>0.8202136443328291</v>
      </c>
      <c r="I179" s="33">
        <f t="shared" si="29"/>
        <v>0.15669150716512192</v>
      </c>
      <c r="J179" s="33">
        <f t="shared" si="30"/>
        <v>1.1684430938578876</v>
      </c>
      <c r="K179" s="5">
        <f t="shared" si="31"/>
        <v>5.06</v>
      </c>
    </row>
    <row r="180" spans="1:11" ht="15">
      <c r="A180" s="1" t="s">
        <v>1444</v>
      </c>
      <c r="B180" s="1">
        <v>77.3</v>
      </c>
      <c r="C180" s="1">
        <v>0.36</v>
      </c>
      <c r="D180" s="1" t="s">
        <v>32</v>
      </c>
      <c r="E180" s="1">
        <v>4</v>
      </c>
      <c r="F180" s="33">
        <f t="shared" si="28"/>
        <v>1.8584199486412802</v>
      </c>
      <c r="G180" s="47">
        <f t="shared" si="32"/>
        <v>0.6426416182401548</v>
      </c>
      <c r="H180" s="47">
        <f t="shared" si="33"/>
        <v>0.7030402665709964</v>
      </c>
      <c r="I180" s="33">
        <f t="shared" si="29"/>
        <v>0.13430700614153307</v>
      </c>
      <c r="J180" s="33">
        <f t="shared" si="30"/>
        <v>1.0015226518781895</v>
      </c>
      <c r="K180" s="5">
        <f t="shared" si="31"/>
        <v>4.34</v>
      </c>
    </row>
    <row r="181" spans="1:11" ht="15">
      <c r="A181" s="1" t="s">
        <v>1442</v>
      </c>
      <c r="B181" s="1">
        <v>77.4</v>
      </c>
      <c r="C181" s="1">
        <v>0.5</v>
      </c>
      <c r="D181" s="1" t="s">
        <v>32</v>
      </c>
      <c r="E181" s="1">
        <v>4</v>
      </c>
      <c r="F181" s="33">
        <f t="shared" si="28"/>
        <v>2.581138817557333</v>
      </c>
      <c r="G181" s="47">
        <f t="shared" si="32"/>
        <v>0.8925578031113258</v>
      </c>
      <c r="H181" s="47">
        <f t="shared" si="33"/>
        <v>0.9764448146819392</v>
      </c>
      <c r="I181" s="33">
        <f t="shared" si="29"/>
        <v>0.18653750852990697</v>
      </c>
      <c r="J181" s="33">
        <f t="shared" si="30"/>
        <v>1.3910036831641515</v>
      </c>
      <c r="K181" s="5">
        <f t="shared" si="31"/>
        <v>6.03</v>
      </c>
    </row>
    <row r="182" spans="1:11" ht="15.75" customHeight="1">
      <c r="A182" s="10" t="s">
        <v>1445</v>
      </c>
      <c r="B182" s="1">
        <v>77.5</v>
      </c>
      <c r="C182" s="1">
        <v>0.37</v>
      </c>
      <c r="D182" s="1" t="s">
        <v>32</v>
      </c>
      <c r="E182" s="1">
        <v>4</v>
      </c>
      <c r="F182" s="33">
        <f t="shared" si="28"/>
        <v>1.9100427249924268</v>
      </c>
      <c r="G182" s="47">
        <f t="shared" si="32"/>
        <v>0.6604927743023812</v>
      </c>
      <c r="H182" s="47">
        <f t="shared" si="33"/>
        <v>0.7225691628646351</v>
      </c>
      <c r="I182" s="33">
        <f t="shared" si="29"/>
        <v>0.13803775631213117</v>
      </c>
      <c r="J182" s="33">
        <f t="shared" si="30"/>
        <v>1.0293427255414722</v>
      </c>
      <c r="K182" s="5">
        <f t="shared" si="31"/>
        <v>4.46</v>
      </c>
    </row>
    <row r="183" spans="1:11" ht="15">
      <c r="A183" s="1" t="s">
        <v>1440</v>
      </c>
      <c r="B183" s="1">
        <v>77.6</v>
      </c>
      <c r="C183" s="1">
        <v>0.48</v>
      </c>
      <c r="D183" s="1" t="s">
        <v>32</v>
      </c>
      <c r="E183" s="1">
        <v>4</v>
      </c>
      <c r="F183" s="33">
        <f t="shared" si="28"/>
        <v>2.4778932648550405</v>
      </c>
      <c r="G183" s="47">
        <f t="shared" si="32"/>
        <v>0.856855490986873</v>
      </c>
      <c r="H183" s="47">
        <f t="shared" si="33"/>
        <v>0.9373870220946618</v>
      </c>
      <c r="I183" s="33">
        <f t="shared" si="29"/>
        <v>0.17907600818871075</v>
      </c>
      <c r="J183" s="33">
        <f t="shared" si="30"/>
        <v>1.3353635358375857</v>
      </c>
      <c r="K183" s="5">
        <f t="shared" si="31"/>
        <v>5.79</v>
      </c>
    </row>
    <row r="184" spans="1:11" ht="15">
      <c r="A184" s="51" t="s">
        <v>1441</v>
      </c>
      <c r="B184" s="1">
        <v>77.7</v>
      </c>
      <c r="C184" s="1">
        <v>0.44</v>
      </c>
      <c r="D184" s="1" t="s">
        <v>32</v>
      </c>
      <c r="E184" s="1">
        <v>4</v>
      </c>
      <c r="F184" s="33">
        <f t="shared" si="28"/>
        <v>2.271402159450454</v>
      </c>
      <c r="G184" s="47">
        <f t="shared" si="32"/>
        <v>0.7854508667379669</v>
      </c>
      <c r="H184" s="47">
        <f t="shared" si="33"/>
        <v>0.8592714369201068</v>
      </c>
      <c r="I184" s="33">
        <f t="shared" si="29"/>
        <v>0.16415300750631817</v>
      </c>
      <c r="J184" s="33">
        <f t="shared" si="30"/>
        <v>1.2240832411844536</v>
      </c>
      <c r="K184" s="5">
        <f t="shared" si="31"/>
        <v>5.3</v>
      </c>
    </row>
    <row r="185" spans="1:11" ht="15">
      <c r="A185" s="1" t="s">
        <v>1442</v>
      </c>
      <c r="B185" s="1">
        <v>77.8</v>
      </c>
      <c r="C185" s="1">
        <v>0.57</v>
      </c>
      <c r="D185" s="1" t="s">
        <v>32</v>
      </c>
      <c r="E185" s="1">
        <v>4</v>
      </c>
      <c r="F185" s="33">
        <f t="shared" si="28"/>
        <v>2.9424982520153597</v>
      </c>
      <c r="G185" s="47">
        <f t="shared" si="32"/>
        <v>1.0175158955469115</v>
      </c>
      <c r="H185" s="47">
        <f t="shared" si="33"/>
        <v>1.1131470887374106</v>
      </c>
      <c r="I185" s="33">
        <f t="shared" si="29"/>
        <v>0.21265275972409395</v>
      </c>
      <c r="J185" s="33">
        <f t="shared" si="30"/>
        <v>1.5857441988071326</v>
      </c>
      <c r="K185" s="5">
        <f t="shared" si="31"/>
        <v>6.87</v>
      </c>
    </row>
    <row r="186" spans="1:11" ht="47.25" customHeight="1">
      <c r="A186" s="2" t="s">
        <v>1446</v>
      </c>
      <c r="B186" s="7" t="s">
        <v>1447</v>
      </c>
      <c r="C186" s="1"/>
      <c r="D186" s="1"/>
      <c r="E186" s="1"/>
      <c r="F186" s="1"/>
      <c r="G186" s="1"/>
      <c r="H186" s="1"/>
      <c r="I186" s="33"/>
      <c r="J186" s="33"/>
      <c r="K186" s="5"/>
    </row>
    <row r="187" spans="1:11" ht="15">
      <c r="A187" s="1" t="s">
        <v>1448</v>
      </c>
      <c r="B187" s="1">
        <v>78.1</v>
      </c>
      <c r="C187" s="1">
        <v>0.67</v>
      </c>
      <c r="D187" s="1" t="s">
        <v>32</v>
      </c>
      <c r="E187" s="1">
        <v>5</v>
      </c>
      <c r="F187" s="33">
        <f>(($C$6*$F$9*$C$22/$C$7*C187)*(1+$C$10+$C$11))*(1+$C$12+$F$14+$C$15)*(1+$C$16)+($C$6*$C$20/$C$7*C187)</f>
        <v>3.8980406766497078</v>
      </c>
      <c r="G187" s="47">
        <f>F187*$C$17</f>
        <v>1.3479424659854689</v>
      </c>
      <c r="H187" s="47">
        <f>F187*$C$18</f>
        <v>1.4746287879765845</v>
      </c>
      <c r="I187" s="33">
        <f t="shared" si="29"/>
        <v>0.28170929475950895</v>
      </c>
      <c r="J187" s="33">
        <f t="shared" si="30"/>
        <v>2.1006963676113806</v>
      </c>
      <c r="K187" s="5">
        <f t="shared" si="31"/>
        <v>9.1</v>
      </c>
    </row>
    <row r="188" spans="1:11" ht="15">
      <c r="A188" s="1" t="s">
        <v>1449</v>
      </c>
      <c r="B188" s="1">
        <v>78.2</v>
      </c>
      <c r="C188" s="1">
        <v>0.84</v>
      </c>
      <c r="D188" s="1" t="s">
        <v>32</v>
      </c>
      <c r="E188" s="1">
        <v>5</v>
      </c>
      <c r="F188" s="33">
        <f>(($C$6*$F$9*$C$22/$C$7*C188)*(1+$C$10+$C$11))*(1+$C$12+$F$14+$C$15)*(1+$C$16)+($C$6*$C$20/$C$7*C188)</f>
        <v>4.88709577371008</v>
      </c>
      <c r="G188" s="47">
        <f>F188*$C$17</f>
        <v>1.6899577185489458</v>
      </c>
      <c r="H188" s="47">
        <f>F188*$C$18</f>
        <v>1.8487883311945235</v>
      </c>
      <c r="I188" s="33">
        <f t="shared" si="29"/>
        <v>0.35318777253430966</v>
      </c>
      <c r="J188" s="33">
        <f t="shared" si="30"/>
        <v>2.633708878796358</v>
      </c>
      <c r="K188" s="5">
        <f t="shared" si="31"/>
        <v>11.41</v>
      </c>
    </row>
    <row r="189" spans="1:11" ht="15">
      <c r="A189" s="1" t="s">
        <v>1450</v>
      </c>
      <c r="B189" s="1">
        <v>78.3</v>
      </c>
      <c r="C189" s="1">
        <v>1.13</v>
      </c>
      <c r="D189" s="1" t="s">
        <v>32</v>
      </c>
      <c r="E189" s="1">
        <v>5</v>
      </c>
      <c r="F189" s="33">
        <f>(($C$6*$F$9*$C$22/$C$7*C189)*(1+$C$10+$C$11))*(1+$C$12+$F$14+$C$15)*(1+$C$16)+($C$6*$C$20/$C$7*C189)</f>
        <v>6.574307409871893</v>
      </c>
      <c r="G189" s="47">
        <f>F189*$C$17</f>
        <v>2.2733955023337007</v>
      </c>
      <c r="H189" s="47">
        <f>F189*$C$18</f>
        <v>2.4870604931545373</v>
      </c>
      <c r="I189" s="33">
        <f t="shared" si="29"/>
        <v>0.4751216463854404</v>
      </c>
      <c r="J189" s="33">
        <f t="shared" si="30"/>
        <v>3.542965515523672</v>
      </c>
      <c r="K189" s="5">
        <f t="shared" si="31"/>
        <v>15.35</v>
      </c>
    </row>
    <row r="190" spans="1:11" ht="15">
      <c r="A190" s="49" t="s">
        <v>1451</v>
      </c>
      <c r="B190" s="49">
        <v>78.4</v>
      </c>
      <c r="C190" s="1">
        <v>2.39</v>
      </c>
      <c r="D190" s="1" t="s">
        <v>32</v>
      </c>
      <c r="E190" s="1">
        <v>5</v>
      </c>
      <c r="F190" s="33">
        <f>(($C$6*$F$9*$C$22/$C$7*C190)*(1+$C$10+$C$11))*(1+$C$12+$F$14+$C$15)*(1+$C$16)+($C$6*$C$20/$C$7*C190)</f>
        <v>13.904951070437015</v>
      </c>
      <c r="G190" s="47">
        <f>F190*$C$17</f>
        <v>4.80833208015712</v>
      </c>
      <c r="H190" s="47">
        <f>F190*$C$18</f>
        <v>5.260242989946323</v>
      </c>
      <c r="I190" s="33">
        <f t="shared" si="29"/>
        <v>1.0049033051869052</v>
      </c>
      <c r="J190" s="33">
        <f t="shared" si="30"/>
        <v>7.493528833718209</v>
      </c>
      <c r="K190" s="5">
        <f t="shared" si="31"/>
        <v>32.47</v>
      </c>
    </row>
    <row r="191" spans="1:11" ht="30.75" customHeight="1">
      <c r="A191" s="13" t="s">
        <v>1452</v>
      </c>
      <c r="B191" s="1" t="s">
        <v>1453</v>
      </c>
      <c r="C191" s="1"/>
      <c r="D191" s="1"/>
      <c r="E191" s="1"/>
      <c r="F191" s="1"/>
      <c r="G191" s="1"/>
      <c r="H191" s="1"/>
      <c r="I191" s="33"/>
      <c r="J191" s="33"/>
      <c r="K191" s="5"/>
    </row>
    <row r="192" spans="1:11" ht="15">
      <c r="A192" s="49" t="s">
        <v>1454</v>
      </c>
      <c r="B192" s="1">
        <v>79.1</v>
      </c>
      <c r="C192" s="1">
        <v>0.45</v>
      </c>
      <c r="D192" s="1" t="s">
        <v>32</v>
      </c>
      <c r="E192" s="1">
        <v>4</v>
      </c>
      <c r="F192" s="33">
        <f>(($C$6*$E$9*$C$22/$C$7*C192)*(1+$C$10+$C$11))*(1+$C$12+$E$14+$C$15)*(1+$C$16)+($C$6*$C$20/$C$7*C192)</f>
        <v>2.3230249358016004</v>
      </c>
      <c r="G192" s="47">
        <f>F192*$C$17</f>
        <v>0.8033020228001934</v>
      </c>
      <c r="H192" s="47">
        <f>F192*$C$18</f>
        <v>0.8788003332137455</v>
      </c>
      <c r="I192" s="33">
        <f t="shared" si="29"/>
        <v>0.16788375767691632</v>
      </c>
      <c r="J192" s="33">
        <f t="shared" si="30"/>
        <v>1.2519033148477365</v>
      </c>
      <c r="K192" s="5">
        <f t="shared" si="31"/>
        <v>5.42</v>
      </c>
    </row>
    <row r="193" spans="1:11" ht="15">
      <c r="A193" s="1" t="s">
        <v>1455</v>
      </c>
      <c r="B193" s="1">
        <v>79.2</v>
      </c>
      <c r="C193" s="1">
        <v>0.26</v>
      </c>
      <c r="D193" s="1" t="s">
        <v>32</v>
      </c>
      <c r="E193" s="1">
        <v>4</v>
      </c>
      <c r="F193" s="33">
        <f>(($C$6*$E$9*$C$22/$C$7*C193)*(1+$C$10+$C$11))*(1+$C$12+$E$14+$C$15)*(1+$C$16)+($C$6*$C$20/$C$7*C193)</f>
        <v>1.3421921851298135</v>
      </c>
      <c r="G193" s="47">
        <f>F193*$C$17</f>
        <v>0.4641300576178895</v>
      </c>
      <c r="H193" s="47">
        <f>F193*$C$18</f>
        <v>0.5077513036346085</v>
      </c>
      <c r="I193" s="33">
        <f t="shared" si="29"/>
        <v>0.09699950443555165</v>
      </c>
      <c r="J193" s="33">
        <f t="shared" si="30"/>
        <v>0.7233219152453589</v>
      </c>
      <c r="K193" s="5">
        <f t="shared" si="31"/>
        <v>3.13</v>
      </c>
    </row>
    <row r="194" spans="1:11" ht="15">
      <c r="A194" s="1" t="s">
        <v>1456</v>
      </c>
      <c r="B194" s="1">
        <v>79.3</v>
      </c>
      <c r="C194" s="1">
        <v>0.09</v>
      </c>
      <c r="D194" s="1" t="s">
        <v>32</v>
      </c>
      <c r="E194" s="1">
        <v>4</v>
      </c>
      <c r="F194" s="33">
        <f>(($C$6*$E$9*$C$22/$C$7*C194)*(1+$C$10+$C$11))*(1+$C$12+$E$14+$C$15)*(1+$C$16)+($C$6*$C$20/$C$7*C194)</f>
        <v>0.46460498716032006</v>
      </c>
      <c r="G194" s="47">
        <f>F194*$C$17</f>
        <v>0.1606604045600387</v>
      </c>
      <c r="H194" s="47">
        <f>F194*$C$18</f>
        <v>0.1757600666427491</v>
      </c>
      <c r="I194" s="33">
        <f t="shared" si="29"/>
        <v>0.03357675153538327</v>
      </c>
      <c r="J194" s="33">
        <f t="shared" si="30"/>
        <v>0.25038066296954736</v>
      </c>
      <c r="K194" s="5">
        <f t="shared" si="31"/>
        <v>1.08</v>
      </c>
    </row>
    <row r="195" spans="1:11" ht="15">
      <c r="A195" s="1" t="s">
        <v>1457</v>
      </c>
      <c r="B195" s="1" t="s">
        <v>1458</v>
      </c>
      <c r="C195" s="1">
        <v>0.62</v>
      </c>
      <c r="D195" s="1" t="s">
        <v>32</v>
      </c>
      <c r="E195" s="1">
        <v>4</v>
      </c>
      <c r="F195" s="33">
        <f>(($C$6*$E$9*$C$22/$C$7*C195)*(1+$C$10+$C$11))*(1+$C$12+$E$14+$C$15)*(1+$C$16)+($C$6*$C$20/$C$7*C195)</f>
        <v>3.2006121337710933</v>
      </c>
      <c r="G195" s="47">
        <f>F195*$C$17</f>
        <v>1.1067716758580441</v>
      </c>
      <c r="H195" s="47">
        <f>F195*$C$18</f>
        <v>1.2107915702056047</v>
      </c>
      <c r="I195" s="33">
        <f t="shared" si="29"/>
        <v>0.23130651057708468</v>
      </c>
      <c r="J195" s="33">
        <f t="shared" si="30"/>
        <v>1.7248445671235482</v>
      </c>
      <c r="K195" s="5">
        <f t="shared" si="31"/>
        <v>7.47</v>
      </c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</sheetData>
  <sheetProtection/>
  <mergeCells count="4">
    <mergeCell ref="G4:L4"/>
    <mergeCell ref="F1:L1"/>
    <mergeCell ref="F2:L2"/>
    <mergeCell ref="G3:L3"/>
  </mergeCells>
  <printOptions/>
  <pageMargins left="0.2362204724409449" right="0.2362204724409449" top="0.55" bottom="0.37" header="0.31496062992125984" footer="0.31496062992125984"/>
  <pageSetup horizontalDpi="600" verticalDpi="600" orientation="landscape" paperSize="9" scale="94" r:id="rId1"/>
  <rowBreaks count="1" manualBreakCount="1">
    <brk id="12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view="pageBreakPreview" zoomScaleSheetLayoutView="100" zoomScalePageLayoutView="0" workbookViewId="0" topLeftCell="A1">
      <pane ySplit="24" topLeftCell="A57" activePane="bottomLeft" state="frozen"/>
      <selection pane="topLeft" activeCell="A1" sqref="A1"/>
      <selection pane="bottomLeft" activeCell="A24" sqref="A24:IV24"/>
    </sheetView>
  </sheetViews>
  <sheetFormatPr defaultColWidth="9.140625" defaultRowHeight="15"/>
  <cols>
    <col min="1" max="1" width="70.421875" style="0" customWidth="1"/>
    <col min="2" max="2" width="6.8515625" style="0" customWidth="1"/>
    <col min="3" max="3" width="9.28125" style="0" bestFit="1" customWidth="1"/>
    <col min="4" max="4" width="7.57421875" style="0" customWidth="1"/>
    <col min="5" max="5" width="4.8515625" style="0" customWidth="1"/>
    <col min="6" max="6" width="8.57421875" style="0" customWidth="1"/>
    <col min="7" max="7" width="8.00390625" style="0" customWidth="1"/>
    <col min="8" max="8" width="9.140625" style="0" customWidth="1"/>
    <col min="9" max="9" width="9.140625" style="234" customWidth="1"/>
    <col min="10" max="10" width="8.421875" style="0" customWidth="1"/>
    <col min="11" max="11" width="7.7109375" style="0" customWidth="1"/>
  </cols>
  <sheetData>
    <row r="1" spans="6:12" ht="15">
      <c r="F1" s="304" t="s">
        <v>2187</v>
      </c>
      <c r="G1" s="304"/>
      <c r="H1" s="304"/>
      <c r="I1" s="304"/>
      <c r="J1" s="304"/>
      <c r="K1" s="304"/>
      <c r="L1" s="304"/>
    </row>
    <row r="2" spans="6:12" ht="15">
      <c r="F2" s="303" t="s">
        <v>2508</v>
      </c>
      <c r="G2" s="303"/>
      <c r="H2" s="303"/>
      <c r="I2" s="303"/>
      <c r="J2" s="303"/>
      <c r="K2" s="303"/>
      <c r="L2" s="303"/>
    </row>
    <row r="3" spans="6:12" ht="15">
      <c r="F3" s="303" t="s">
        <v>2509</v>
      </c>
      <c r="G3" s="303"/>
      <c r="H3" s="303"/>
      <c r="I3" s="303"/>
      <c r="J3" s="303"/>
      <c r="K3" s="303"/>
      <c r="L3" s="303"/>
    </row>
    <row r="4" spans="6:12" ht="15">
      <c r="F4" s="150"/>
      <c r="G4" s="303" t="s">
        <v>2613</v>
      </c>
      <c r="H4" s="303"/>
      <c r="I4" s="303"/>
      <c r="J4" s="303"/>
      <c r="K4" s="303"/>
      <c r="L4" s="303"/>
    </row>
    <row r="5" ht="18.75">
      <c r="A5" s="21" t="s">
        <v>1403</v>
      </c>
    </row>
    <row r="6" spans="1:7" ht="12" customHeight="1">
      <c r="A6" s="22" t="s">
        <v>4</v>
      </c>
      <c r="B6" s="22"/>
      <c r="C6" s="290">
        <v>127.96</v>
      </c>
      <c r="D6" s="22"/>
      <c r="E6" s="22"/>
      <c r="F6" s="22"/>
      <c r="G6" s="22"/>
    </row>
    <row r="7" spans="1:7" ht="13.5" customHeight="1">
      <c r="A7" s="22" t="s">
        <v>5</v>
      </c>
      <c r="B7" s="22"/>
      <c r="C7" s="224">
        <v>168</v>
      </c>
      <c r="D7" s="22"/>
      <c r="E7" s="22"/>
      <c r="F7" s="22"/>
      <c r="G7" s="22"/>
    </row>
    <row r="8" spans="1:7" ht="12" customHeight="1">
      <c r="A8" s="23" t="s">
        <v>6</v>
      </c>
      <c r="B8" s="23"/>
      <c r="C8" s="23" t="s">
        <v>7</v>
      </c>
      <c r="D8" s="23" t="s">
        <v>8</v>
      </c>
      <c r="E8" s="23" t="s">
        <v>9</v>
      </c>
      <c r="F8" s="23" t="s">
        <v>10</v>
      </c>
      <c r="G8" s="23" t="s">
        <v>11</v>
      </c>
    </row>
    <row r="9" spans="1:7" ht="12" customHeight="1">
      <c r="A9" s="23"/>
      <c r="B9" s="23"/>
      <c r="C9" s="23">
        <v>1.16</v>
      </c>
      <c r="D9" s="23">
        <v>1.35</v>
      </c>
      <c r="E9" s="23">
        <v>1.57</v>
      </c>
      <c r="F9" s="23">
        <v>1.73</v>
      </c>
      <c r="G9" s="23">
        <v>1.9</v>
      </c>
    </row>
    <row r="10" spans="1:7" ht="12" customHeight="1">
      <c r="A10" s="22" t="s">
        <v>12</v>
      </c>
      <c r="B10" s="22"/>
      <c r="C10" s="224">
        <v>0.5</v>
      </c>
      <c r="D10" s="22"/>
      <c r="E10" s="22"/>
      <c r="F10" s="22"/>
      <c r="G10" s="22"/>
    </row>
    <row r="11" spans="1:7" ht="12" customHeight="1">
      <c r="A11" s="22" t="s">
        <v>1</v>
      </c>
      <c r="B11" s="22"/>
      <c r="C11" s="224">
        <v>0.5</v>
      </c>
      <c r="D11" s="22"/>
      <c r="E11" s="22"/>
      <c r="F11" s="22"/>
      <c r="G11" s="22"/>
    </row>
    <row r="12" spans="1:7" ht="13.5" customHeight="1">
      <c r="A12" s="22" t="s">
        <v>13</v>
      </c>
      <c r="B12" s="22"/>
      <c r="C12" s="224">
        <v>0.3</v>
      </c>
      <c r="D12" s="22"/>
      <c r="E12" s="22"/>
      <c r="F12" s="22"/>
      <c r="G12" s="22"/>
    </row>
    <row r="13" spans="1:7" ht="12" customHeight="1">
      <c r="A13" s="23" t="s">
        <v>14</v>
      </c>
      <c r="B13" s="23"/>
      <c r="C13" s="23"/>
      <c r="D13" s="23" t="s">
        <v>8</v>
      </c>
      <c r="E13" s="23" t="s">
        <v>9</v>
      </c>
      <c r="F13" s="23" t="s">
        <v>10</v>
      </c>
      <c r="G13" s="23" t="s">
        <v>11</v>
      </c>
    </row>
    <row r="14" spans="1:7" ht="12" customHeight="1">
      <c r="A14" s="23"/>
      <c r="B14" s="23"/>
      <c r="C14" s="23"/>
      <c r="D14" s="23">
        <v>0.18</v>
      </c>
      <c r="E14" s="23">
        <v>0.22</v>
      </c>
      <c r="F14" s="23">
        <v>0.26</v>
      </c>
      <c r="G14" s="23">
        <v>0.3</v>
      </c>
    </row>
    <row r="15" spans="1:7" ht="12" customHeight="1">
      <c r="A15" s="22" t="s">
        <v>15</v>
      </c>
      <c r="B15" s="22"/>
      <c r="C15" s="224">
        <v>0.112</v>
      </c>
      <c r="D15" s="22"/>
      <c r="E15" s="22"/>
      <c r="F15" s="22"/>
      <c r="G15" s="22"/>
    </row>
    <row r="16" spans="1:7" ht="12.75" customHeight="1">
      <c r="A16" s="22" t="s">
        <v>2</v>
      </c>
      <c r="B16" s="22"/>
      <c r="C16" s="224">
        <v>0.0859</v>
      </c>
      <c r="D16" s="22"/>
      <c r="E16" s="22"/>
      <c r="F16" s="22"/>
      <c r="G16" s="22"/>
    </row>
    <row r="17" spans="1:7" ht="20.25" customHeight="1">
      <c r="A17" s="22" t="s">
        <v>2615</v>
      </c>
      <c r="B17" s="22"/>
      <c r="C17" s="224">
        <v>0.3458</v>
      </c>
      <c r="D17" s="22"/>
      <c r="E17" s="22"/>
      <c r="F17" s="22"/>
      <c r="G17" s="22"/>
    </row>
    <row r="18" spans="1:7" ht="14.25" customHeight="1">
      <c r="A18" s="22" t="s">
        <v>17</v>
      </c>
      <c r="B18" s="22"/>
      <c r="C18" s="224">
        <v>0.3783</v>
      </c>
      <c r="D18" s="22"/>
      <c r="E18" s="22"/>
      <c r="F18" s="22"/>
      <c r="G18" s="22"/>
    </row>
    <row r="19" spans="1:7" ht="13.5" customHeight="1">
      <c r="A19" s="22" t="s">
        <v>18</v>
      </c>
      <c r="B19" s="22"/>
      <c r="C19" s="224">
        <v>0.3</v>
      </c>
      <c r="D19" s="22"/>
      <c r="E19" s="22"/>
      <c r="F19" s="22"/>
      <c r="G19" s="22"/>
    </row>
    <row r="20" spans="1:7" ht="12" customHeight="1" hidden="1">
      <c r="A20" s="22" t="s">
        <v>2186</v>
      </c>
      <c r="B20" s="22"/>
      <c r="C20" s="224">
        <v>0.1</v>
      </c>
      <c r="D20" s="22"/>
      <c r="E20" s="22"/>
      <c r="F20" s="22"/>
      <c r="G20" s="22"/>
    </row>
    <row r="21" spans="1:7" s="234" customFormat="1" ht="12" customHeight="1" hidden="1">
      <c r="A21" s="22" t="s">
        <v>2594</v>
      </c>
      <c r="B21" s="22"/>
      <c r="C21" s="289">
        <v>0.0392</v>
      </c>
      <c r="D21" s="22"/>
      <c r="E21" s="22"/>
      <c r="F21" s="22"/>
      <c r="G21" s="22"/>
    </row>
    <row r="22" spans="1:7" s="234" customFormat="1" ht="12" customHeight="1" hidden="1">
      <c r="A22" s="22" t="s">
        <v>0</v>
      </c>
      <c r="B22" s="22"/>
      <c r="C22" s="289">
        <v>1.2</v>
      </c>
      <c r="D22" s="22"/>
      <c r="E22" s="22"/>
      <c r="F22" s="22"/>
      <c r="G22" s="22"/>
    </row>
    <row r="23" ht="15" hidden="1">
      <c r="D23" s="4" t="s">
        <v>366</v>
      </c>
    </row>
    <row r="24" spans="1:11" ht="89.25" customHeight="1">
      <c r="A24" s="35" t="s">
        <v>1313</v>
      </c>
      <c r="B24" s="15" t="s">
        <v>21</v>
      </c>
      <c r="C24" s="15" t="s">
        <v>22</v>
      </c>
      <c r="D24" s="15" t="s">
        <v>1130</v>
      </c>
      <c r="E24" s="15" t="s">
        <v>24</v>
      </c>
      <c r="F24" s="15" t="s">
        <v>25</v>
      </c>
      <c r="G24" s="15" t="s">
        <v>26</v>
      </c>
      <c r="H24" s="15" t="s">
        <v>1135</v>
      </c>
      <c r="I24" s="15" t="s">
        <v>2597</v>
      </c>
      <c r="J24" s="15" t="s">
        <v>28</v>
      </c>
      <c r="K24" s="15" t="s">
        <v>29</v>
      </c>
    </row>
    <row r="25" spans="1:11" ht="34.5" customHeight="1">
      <c r="A25" s="2" t="s">
        <v>367</v>
      </c>
      <c r="B25" s="2" t="s">
        <v>368</v>
      </c>
      <c r="C25" s="2">
        <v>1.71</v>
      </c>
      <c r="D25" s="2" t="s">
        <v>32</v>
      </c>
      <c r="E25" s="2">
        <v>4</v>
      </c>
      <c r="F25" s="33">
        <f>(($C$6*$E$9*$C$22/$C$7*C25)*(1+$C$10+$C$11))*(1+$C$12+$E$14+$C$15)*(1+$C$16)+($C$6*$C$20/$C$7*C25)</f>
        <v>8.82749475604608</v>
      </c>
      <c r="G25" s="33">
        <f aca="true" t="shared" si="0" ref="G25:G48">F25*$C$17</f>
        <v>3.0525476866407346</v>
      </c>
      <c r="H25" s="33">
        <f aca="true" t="shared" si="1" ref="H25:H50">F25*$C$18</f>
        <v>3.3394412662122326</v>
      </c>
      <c r="I25" s="33">
        <f>(F25+G25)*$C$21</f>
        <v>0.4656976637533231</v>
      </c>
      <c r="J25" s="33">
        <f>(F25+G25+H25+I25)*$C$19</f>
        <v>4.7055544117957115</v>
      </c>
      <c r="K25" s="5">
        <f>ROUND((F25+G25+H25+J25+I25),2)</f>
        <v>20.39</v>
      </c>
    </row>
    <row r="26" spans="1:11" ht="34.5" customHeight="1">
      <c r="A26" s="2" t="s">
        <v>369</v>
      </c>
      <c r="B26" s="2" t="s">
        <v>370</v>
      </c>
      <c r="C26" s="2">
        <v>2.17</v>
      </c>
      <c r="D26" s="2" t="s">
        <v>32</v>
      </c>
      <c r="E26" s="2">
        <v>4</v>
      </c>
      <c r="F26" s="33">
        <f>(($C$6*$E$9*$C$22/$C$7*C26)*(1+$C$10+$C$11))*(1+$C$12+$E$14+$C$15)*(1+$C$16)+($C$6*$C$20/$C$7*C26)</f>
        <v>11.202142468198828</v>
      </c>
      <c r="G26" s="33">
        <f t="shared" si="0"/>
        <v>3.8737008655031544</v>
      </c>
      <c r="H26" s="33">
        <f t="shared" si="1"/>
        <v>4.237770495719617</v>
      </c>
      <c r="I26" s="33">
        <f aca="true" t="shared" si="2" ref="I26:I59">(F26+G26)*$C$21</f>
        <v>0.5909730586811177</v>
      </c>
      <c r="J26" s="33">
        <f aca="true" t="shared" si="3" ref="J26:J59">(F26+G26+H26+I26)*$C$19</f>
        <v>5.971376066430815</v>
      </c>
      <c r="K26" s="5">
        <f aca="true" t="shared" si="4" ref="K26:K59">ROUND((F26+G26+H26+J26+I26),2)</f>
        <v>25.88</v>
      </c>
    </row>
    <row r="27" spans="1:11" ht="16.5" customHeight="1">
      <c r="A27" s="2" t="s">
        <v>371</v>
      </c>
      <c r="B27" s="2" t="s">
        <v>372</v>
      </c>
      <c r="C27" s="2">
        <v>0.95</v>
      </c>
      <c r="D27" s="2" t="s">
        <v>32</v>
      </c>
      <c r="E27" s="2">
        <v>4</v>
      </c>
      <c r="F27" s="33">
        <f aca="true" t="shared" si="5" ref="F27:F32">(($C$6*$E$9*$C$22/$C$7*C27)*(1+$C$10+$C$11))*(1+$C$12+$E$14+$C$15)*(1+$C$16)+($C$6*$C$20/$C$7*C27)</f>
        <v>4.904163753358934</v>
      </c>
      <c r="G27" s="33">
        <f t="shared" si="0"/>
        <v>1.6958598259115194</v>
      </c>
      <c r="H27" s="33">
        <f t="shared" si="1"/>
        <v>1.8552451478956848</v>
      </c>
      <c r="I27" s="33">
        <f t="shared" si="2"/>
        <v>0.25872092430740173</v>
      </c>
      <c r="J27" s="33">
        <f t="shared" si="3"/>
        <v>2.614196895442062</v>
      </c>
      <c r="K27" s="5">
        <f t="shared" si="4"/>
        <v>11.33</v>
      </c>
    </row>
    <row r="28" spans="1:11" ht="32.25" customHeight="1">
      <c r="A28" s="2" t="s">
        <v>373</v>
      </c>
      <c r="B28" s="2" t="s">
        <v>374</v>
      </c>
      <c r="C28" s="2">
        <v>0.75</v>
      </c>
      <c r="D28" s="2" t="s">
        <v>32</v>
      </c>
      <c r="E28" s="2">
        <v>4</v>
      </c>
      <c r="F28" s="33">
        <f t="shared" si="5"/>
        <v>3.871708226336001</v>
      </c>
      <c r="G28" s="33">
        <f t="shared" si="0"/>
        <v>1.3388367046669891</v>
      </c>
      <c r="H28" s="33">
        <f t="shared" si="1"/>
        <v>1.4646672220229093</v>
      </c>
      <c r="I28" s="33">
        <f t="shared" si="2"/>
        <v>0.2042533612953172</v>
      </c>
      <c r="J28" s="33">
        <f t="shared" si="3"/>
        <v>2.063839654296365</v>
      </c>
      <c r="K28" s="5">
        <f t="shared" si="4"/>
        <v>8.94</v>
      </c>
    </row>
    <row r="29" spans="1:11" ht="32.25" customHeight="1">
      <c r="A29" s="2" t="s">
        <v>375</v>
      </c>
      <c r="B29" s="2" t="s">
        <v>376</v>
      </c>
      <c r="C29" s="2">
        <v>0.25</v>
      </c>
      <c r="D29" s="2" t="s">
        <v>32</v>
      </c>
      <c r="E29" s="2">
        <v>4</v>
      </c>
      <c r="F29" s="33">
        <f t="shared" si="5"/>
        <v>1.2905694087786665</v>
      </c>
      <c r="G29" s="33">
        <f t="shared" si="0"/>
        <v>0.4462789015556629</v>
      </c>
      <c r="H29" s="33">
        <f t="shared" si="1"/>
        <v>0.4882224073409696</v>
      </c>
      <c r="I29" s="33">
        <f t="shared" si="2"/>
        <v>0.06808445376510572</v>
      </c>
      <c r="J29" s="33">
        <f t="shared" si="3"/>
        <v>0.6879465514321215</v>
      </c>
      <c r="K29" s="5">
        <f t="shared" si="4"/>
        <v>2.98</v>
      </c>
    </row>
    <row r="30" spans="1:11" ht="17.25" customHeight="1">
      <c r="A30" s="2" t="s">
        <v>377</v>
      </c>
      <c r="B30" s="2" t="s">
        <v>378</v>
      </c>
      <c r="C30" s="2">
        <v>0.17</v>
      </c>
      <c r="D30" s="2" t="s">
        <v>46</v>
      </c>
      <c r="E30" s="2">
        <v>4</v>
      </c>
      <c r="F30" s="33">
        <f t="shared" si="5"/>
        <v>0.8775871979694936</v>
      </c>
      <c r="G30" s="33">
        <f t="shared" si="0"/>
        <v>0.3034696530578509</v>
      </c>
      <c r="H30" s="33">
        <f t="shared" si="1"/>
        <v>0.33199123699185945</v>
      </c>
      <c r="I30" s="33">
        <f t="shared" si="2"/>
        <v>0.0462974285602719</v>
      </c>
      <c r="J30" s="33">
        <f t="shared" si="3"/>
        <v>0.46780365497384274</v>
      </c>
      <c r="K30" s="5">
        <f t="shared" si="4"/>
        <v>2.03</v>
      </c>
    </row>
    <row r="31" spans="1:11" ht="16.5" customHeight="1">
      <c r="A31" s="2" t="s">
        <v>379</v>
      </c>
      <c r="B31" s="2" t="s">
        <v>380</v>
      </c>
      <c r="C31" s="2">
        <v>0.19</v>
      </c>
      <c r="D31" s="2" t="s">
        <v>46</v>
      </c>
      <c r="E31" s="2">
        <v>4</v>
      </c>
      <c r="F31" s="33">
        <f t="shared" si="5"/>
        <v>0.9808327506717868</v>
      </c>
      <c r="G31" s="33">
        <f t="shared" si="0"/>
        <v>0.33917196518230386</v>
      </c>
      <c r="H31" s="33">
        <f t="shared" si="1"/>
        <v>0.37104902957913694</v>
      </c>
      <c r="I31" s="33">
        <f t="shared" si="2"/>
        <v>0.05174418486148035</v>
      </c>
      <c r="J31" s="33">
        <f t="shared" si="3"/>
        <v>0.5228393790884124</v>
      </c>
      <c r="K31" s="5">
        <f t="shared" si="4"/>
        <v>2.27</v>
      </c>
    </row>
    <row r="32" spans="1:11" ht="16.5" customHeight="1">
      <c r="A32" s="2" t="s">
        <v>381</v>
      </c>
      <c r="B32" s="2" t="s">
        <v>382</v>
      </c>
      <c r="C32" s="2">
        <v>0.22</v>
      </c>
      <c r="D32" s="2" t="s">
        <v>383</v>
      </c>
      <c r="E32" s="2">
        <v>4</v>
      </c>
      <c r="F32" s="33">
        <f t="shared" si="5"/>
        <v>1.135701079725227</v>
      </c>
      <c r="G32" s="33">
        <f t="shared" si="0"/>
        <v>0.39272543336898347</v>
      </c>
      <c r="H32" s="33">
        <f t="shared" si="1"/>
        <v>0.4296357184600534</v>
      </c>
      <c r="I32" s="33">
        <f t="shared" si="2"/>
        <v>0.059914319313293045</v>
      </c>
      <c r="J32" s="33">
        <f t="shared" si="3"/>
        <v>0.6053929652602671</v>
      </c>
      <c r="K32" s="5">
        <f t="shared" si="4"/>
        <v>2.62</v>
      </c>
    </row>
    <row r="33" spans="1:11" ht="16.5" customHeight="1">
      <c r="A33" s="2" t="s">
        <v>384</v>
      </c>
      <c r="B33" s="2" t="s">
        <v>385</v>
      </c>
      <c r="C33" s="2">
        <v>0.24</v>
      </c>
      <c r="D33" s="2" t="s">
        <v>239</v>
      </c>
      <c r="E33" s="2">
        <v>3</v>
      </c>
      <c r="F33" s="33">
        <f>(($C$6*$D$9*$C$22/$C$7*C33)*(1+$C$10+$C$11))*(1+$C$12+$D$14+$C$15)*(1+$C$16)+($C$6*$C$20/$C$7*C33)</f>
        <v>1.0421718783616003</v>
      </c>
      <c r="G33" s="33">
        <f t="shared" si="0"/>
        <v>0.3603830355374414</v>
      </c>
      <c r="H33" s="33">
        <f aca="true" t="shared" si="6" ref="H33:H39">F33*$C$18</f>
        <v>0.3942536215841934</v>
      </c>
      <c r="I33" s="33">
        <f t="shared" si="2"/>
        <v>0.05498015262484243</v>
      </c>
      <c r="J33" s="33">
        <f t="shared" si="3"/>
        <v>0.5555366064324232</v>
      </c>
      <c r="K33" s="5">
        <f t="shared" si="4"/>
        <v>2.41</v>
      </c>
    </row>
    <row r="34" spans="1:11" ht="16.5" customHeight="1">
      <c r="A34" s="2" t="s">
        <v>386</v>
      </c>
      <c r="B34" s="2" t="s">
        <v>387</v>
      </c>
      <c r="C34" s="2">
        <v>0.18</v>
      </c>
      <c r="D34" s="2" t="s">
        <v>239</v>
      </c>
      <c r="E34" s="2">
        <v>3</v>
      </c>
      <c r="F34" s="33">
        <f aca="true" t="shared" si="7" ref="F34:F41">(($C$6*$D$9*$C$22/$C$7*C34)*(1+$C$10+$C$11))*(1+$C$12+$D$14+$C$15)*(1+$C$16)+($C$6*$C$20/$C$7*C34)</f>
        <v>0.7816289087712002</v>
      </c>
      <c r="G34" s="33">
        <f t="shared" si="0"/>
        <v>0.270287276653081</v>
      </c>
      <c r="H34" s="33">
        <f t="shared" si="6"/>
        <v>0.29569021618814506</v>
      </c>
      <c r="I34" s="33">
        <f t="shared" si="2"/>
        <v>0.04123511446863182</v>
      </c>
      <c r="J34" s="33">
        <f t="shared" si="3"/>
        <v>0.4166524548243174</v>
      </c>
      <c r="K34" s="5">
        <f t="shared" si="4"/>
        <v>1.81</v>
      </c>
    </row>
    <row r="35" spans="1:11" ht="16.5" customHeight="1">
      <c r="A35" s="2" t="s">
        <v>388</v>
      </c>
      <c r="B35" s="2" t="s">
        <v>389</v>
      </c>
      <c r="C35" s="2">
        <v>0.42</v>
      </c>
      <c r="D35" s="2" t="s">
        <v>239</v>
      </c>
      <c r="E35" s="2">
        <v>3</v>
      </c>
      <c r="F35" s="33">
        <f t="shared" si="7"/>
        <v>1.8238007871328001</v>
      </c>
      <c r="G35" s="33">
        <f t="shared" si="0"/>
        <v>0.6306703121905223</v>
      </c>
      <c r="H35" s="33">
        <f t="shared" si="6"/>
        <v>0.6899438377723384</v>
      </c>
      <c r="I35" s="33">
        <f t="shared" si="2"/>
        <v>0.09621526709347424</v>
      </c>
      <c r="J35" s="33">
        <f t="shared" si="3"/>
        <v>0.9721890612567405</v>
      </c>
      <c r="K35" s="5">
        <f t="shared" si="4"/>
        <v>4.21</v>
      </c>
    </row>
    <row r="36" spans="1:11" ht="28.5" customHeight="1">
      <c r="A36" s="2" t="s">
        <v>390</v>
      </c>
      <c r="B36" s="2" t="s">
        <v>391</v>
      </c>
      <c r="C36" s="2">
        <v>0.32</v>
      </c>
      <c r="D36" s="2" t="s">
        <v>239</v>
      </c>
      <c r="E36" s="2">
        <v>3</v>
      </c>
      <c r="F36" s="33">
        <f t="shared" si="7"/>
        <v>1.3895625044821336</v>
      </c>
      <c r="G36" s="33">
        <f t="shared" si="0"/>
        <v>0.4805107140499218</v>
      </c>
      <c r="H36" s="33">
        <f t="shared" si="6"/>
        <v>0.5256714954455912</v>
      </c>
      <c r="I36" s="33">
        <f t="shared" si="2"/>
        <v>0.07330687016645657</v>
      </c>
      <c r="J36" s="33">
        <f t="shared" si="3"/>
        <v>0.7407154752432309</v>
      </c>
      <c r="K36" s="5">
        <f t="shared" si="4"/>
        <v>3.21</v>
      </c>
    </row>
    <row r="37" spans="1:11" ht="16.5" customHeight="1">
      <c r="A37" s="2" t="s">
        <v>2619</v>
      </c>
      <c r="B37" s="2" t="s">
        <v>392</v>
      </c>
      <c r="C37" s="2">
        <v>0.25</v>
      </c>
      <c r="D37" s="2" t="s">
        <v>393</v>
      </c>
      <c r="E37" s="2">
        <v>3</v>
      </c>
      <c r="F37" s="33">
        <f t="shared" si="7"/>
        <v>1.0855957066266668</v>
      </c>
      <c r="G37" s="33">
        <f t="shared" si="0"/>
        <v>0.3753989953515014</v>
      </c>
      <c r="H37" s="33">
        <f t="shared" si="6"/>
        <v>0.4106808558168681</v>
      </c>
      <c r="I37" s="33">
        <f t="shared" si="2"/>
        <v>0.05727099231754419</v>
      </c>
      <c r="J37" s="33">
        <f t="shared" si="3"/>
        <v>0.5786839650337741</v>
      </c>
      <c r="K37" s="5">
        <f t="shared" si="4"/>
        <v>2.51</v>
      </c>
    </row>
    <row r="38" spans="1:11" ht="16.5" customHeight="1">
      <c r="A38" s="2" t="s">
        <v>394</v>
      </c>
      <c r="B38" s="2" t="s">
        <v>395</v>
      </c>
      <c r="C38" s="2">
        <v>0.22</v>
      </c>
      <c r="D38" s="2" t="s">
        <v>32</v>
      </c>
      <c r="E38" s="2">
        <v>3</v>
      </c>
      <c r="F38" s="33">
        <f t="shared" si="7"/>
        <v>0.9553242218314667</v>
      </c>
      <c r="G38" s="33">
        <f t="shared" si="0"/>
        <v>0.3303511159093212</v>
      </c>
      <c r="H38" s="33">
        <f t="shared" si="6"/>
        <v>0.36139915311884385</v>
      </c>
      <c r="I38" s="33">
        <f t="shared" si="2"/>
        <v>0.050398473239438885</v>
      </c>
      <c r="J38" s="33">
        <f t="shared" si="3"/>
        <v>0.5092418892297211</v>
      </c>
      <c r="K38" s="5">
        <f t="shared" si="4"/>
        <v>2.21</v>
      </c>
    </row>
    <row r="39" spans="1:11" ht="16.5" customHeight="1">
      <c r="A39" s="2" t="s">
        <v>396</v>
      </c>
      <c r="B39" s="2" t="s">
        <v>397</v>
      </c>
      <c r="C39" s="2">
        <v>0.3</v>
      </c>
      <c r="D39" s="2" t="s">
        <v>32</v>
      </c>
      <c r="E39" s="2">
        <v>3</v>
      </c>
      <c r="F39" s="33">
        <f t="shared" si="7"/>
        <v>1.302714847952</v>
      </c>
      <c r="G39" s="33">
        <f t="shared" si="0"/>
        <v>0.4504787944218016</v>
      </c>
      <c r="H39" s="33">
        <f t="shared" si="6"/>
        <v>0.49281702698024166</v>
      </c>
      <c r="I39" s="33">
        <f t="shared" si="2"/>
        <v>0.06872519078105302</v>
      </c>
      <c r="J39" s="33">
        <f t="shared" si="3"/>
        <v>0.6944207580405288</v>
      </c>
      <c r="K39" s="5">
        <f t="shared" si="4"/>
        <v>3.01</v>
      </c>
    </row>
    <row r="40" spans="1:11" ht="32.25" customHeight="1">
      <c r="A40" s="2" t="s">
        <v>398</v>
      </c>
      <c r="B40" s="2" t="s">
        <v>399</v>
      </c>
      <c r="C40" s="2">
        <v>0.58</v>
      </c>
      <c r="D40" s="2" t="s">
        <v>32</v>
      </c>
      <c r="E40" s="2">
        <v>3</v>
      </c>
      <c r="F40" s="33">
        <f t="shared" si="7"/>
        <v>2.5185820393738667</v>
      </c>
      <c r="G40" s="33">
        <f t="shared" si="0"/>
        <v>0.8709256692154831</v>
      </c>
      <c r="H40" s="33">
        <f t="shared" si="1"/>
        <v>0.9527795854951339</v>
      </c>
      <c r="I40" s="33">
        <f t="shared" si="2"/>
        <v>0.13286870217670252</v>
      </c>
      <c r="J40" s="33">
        <f t="shared" si="3"/>
        <v>1.342546798878356</v>
      </c>
      <c r="K40" s="5">
        <f t="shared" si="4"/>
        <v>5.82</v>
      </c>
    </row>
    <row r="41" spans="1:11" ht="15.75" customHeight="1">
      <c r="A41" s="2" t="s">
        <v>400</v>
      </c>
      <c r="B41" s="2" t="s">
        <v>401</v>
      </c>
      <c r="C41" s="2">
        <v>0.26</v>
      </c>
      <c r="D41" s="2" t="s">
        <v>32</v>
      </c>
      <c r="E41" s="2">
        <v>3</v>
      </c>
      <c r="F41" s="33">
        <f t="shared" si="7"/>
        <v>1.1290195348917336</v>
      </c>
      <c r="G41" s="33">
        <f t="shared" si="0"/>
        <v>0.39041495516556146</v>
      </c>
      <c r="H41" s="33">
        <f t="shared" si="1"/>
        <v>0.4271080900495428</v>
      </c>
      <c r="I41" s="33">
        <f t="shared" si="2"/>
        <v>0.059561832010245966</v>
      </c>
      <c r="J41" s="33">
        <f t="shared" si="3"/>
        <v>0.601831323635125</v>
      </c>
      <c r="K41" s="5">
        <f t="shared" si="4"/>
        <v>2.61</v>
      </c>
    </row>
    <row r="42" spans="1:11" ht="15.75" customHeight="1">
      <c r="A42" s="2" t="s">
        <v>402</v>
      </c>
      <c r="B42" s="2" t="s">
        <v>403</v>
      </c>
      <c r="C42" s="2">
        <v>1.42</v>
      </c>
      <c r="D42" s="2" t="s">
        <v>32</v>
      </c>
      <c r="E42" s="2">
        <v>4</v>
      </c>
      <c r="F42" s="33">
        <f>(($C$6*$E$9*$C$22/$C$7*C42)*(1+$C$10+$C$11))*(1+$C$12+$E$14+$C$15)*(1+$C$16)+($C$6*$C$20/$C$7*C42)</f>
        <v>7.330434241862828</v>
      </c>
      <c r="G42" s="33">
        <f t="shared" si="0"/>
        <v>2.534864160836166</v>
      </c>
      <c r="H42" s="33">
        <f>F42*$C$18</f>
        <v>2.773103273696708</v>
      </c>
      <c r="I42" s="33">
        <f t="shared" si="2"/>
        <v>0.38671969738580053</v>
      </c>
      <c r="J42" s="33">
        <f t="shared" si="3"/>
        <v>3.9075364121344505</v>
      </c>
      <c r="K42" s="5">
        <f t="shared" si="4"/>
        <v>16.93</v>
      </c>
    </row>
    <row r="43" spans="1:11" ht="15.75" customHeight="1">
      <c r="A43" s="2" t="s">
        <v>404</v>
      </c>
      <c r="B43" s="2" t="s">
        <v>405</v>
      </c>
      <c r="C43" s="2">
        <v>1.5</v>
      </c>
      <c r="D43" s="2" t="s">
        <v>32</v>
      </c>
      <c r="E43" s="2">
        <v>4</v>
      </c>
      <c r="F43" s="33">
        <f aca="true" t="shared" si="8" ref="F43:F48">(($C$6*$E$9*$C$22/$C$7*C43)*(1+$C$10+$C$11))*(1+$C$12+$E$14+$C$15)*(1+$C$16)+($C$6*$C$20/$C$7*C43)</f>
        <v>7.743416452672002</v>
      </c>
      <c r="G43" s="33">
        <f t="shared" si="0"/>
        <v>2.6776734093339782</v>
      </c>
      <c r="H43" s="33">
        <f t="shared" si="1"/>
        <v>2.9293344440458187</v>
      </c>
      <c r="I43" s="33">
        <f t="shared" si="2"/>
        <v>0.4085067225906344</v>
      </c>
      <c r="J43" s="33">
        <f t="shared" si="3"/>
        <v>4.12767930859273</v>
      </c>
      <c r="K43" s="5">
        <f t="shared" si="4"/>
        <v>17.89</v>
      </c>
    </row>
    <row r="44" spans="1:11" ht="15.75" customHeight="1">
      <c r="A44" s="2" t="s">
        <v>406</v>
      </c>
      <c r="B44" s="2" t="s">
        <v>407</v>
      </c>
      <c r="C44" s="2">
        <v>1.47</v>
      </c>
      <c r="D44" s="2" t="s">
        <v>32</v>
      </c>
      <c r="E44" s="2">
        <v>4</v>
      </c>
      <c r="F44" s="33">
        <f t="shared" si="8"/>
        <v>7.58854812361856</v>
      </c>
      <c r="G44" s="33">
        <f t="shared" si="0"/>
        <v>2.624119941147298</v>
      </c>
      <c r="H44" s="33">
        <f t="shared" si="1"/>
        <v>2.8707477551649014</v>
      </c>
      <c r="I44" s="33">
        <f t="shared" si="2"/>
        <v>0.4003365881388216</v>
      </c>
      <c r="J44" s="33">
        <f t="shared" si="3"/>
        <v>4.045125722420874</v>
      </c>
      <c r="K44" s="5">
        <f t="shared" si="4"/>
        <v>17.53</v>
      </c>
    </row>
    <row r="45" spans="1:11" ht="15.75" customHeight="1">
      <c r="A45" s="2" t="s">
        <v>408</v>
      </c>
      <c r="B45" s="2" t="s">
        <v>409</v>
      </c>
      <c r="C45" s="2">
        <v>0.37</v>
      </c>
      <c r="D45" s="2" t="s">
        <v>32</v>
      </c>
      <c r="E45" s="2">
        <v>4</v>
      </c>
      <c r="F45" s="33">
        <f t="shared" si="8"/>
        <v>1.9100427249924268</v>
      </c>
      <c r="G45" s="33">
        <f t="shared" si="0"/>
        <v>0.6604927743023812</v>
      </c>
      <c r="H45" s="33">
        <f t="shared" si="1"/>
        <v>0.7225691628646351</v>
      </c>
      <c r="I45" s="33">
        <f t="shared" si="2"/>
        <v>0.10076499157235647</v>
      </c>
      <c r="J45" s="33">
        <f t="shared" si="3"/>
        <v>1.0181608961195399</v>
      </c>
      <c r="K45" s="5">
        <f t="shared" si="4"/>
        <v>4.41</v>
      </c>
    </row>
    <row r="46" spans="1:11" ht="15">
      <c r="A46" s="2" t="s">
        <v>410</v>
      </c>
      <c r="B46" s="2" t="s">
        <v>411</v>
      </c>
      <c r="C46" s="2">
        <v>0.57</v>
      </c>
      <c r="D46" s="2" t="s">
        <v>32</v>
      </c>
      <c r="E46" s="2">
        <v>4</v>
      </c>
      <c r="F46" s="33">
        <f t="shared" si="8"/>
        <v>2.9424982520153597</v>
      </c>
      <c r="G46" s="33">
        <f t="shared" si="0"/>
        <v>1.0175158955469115</v>
      </c>
      <c r="H46" s="33">
        <f t="shared" si="1"/>
        <v>1.1131470887374106</v>
      </c>
      <c r="I46" s="33">
        <f t="shared" si="2"/>
        <v>0.15523255458444102</v>
      </c>
      <c r="J46" s="33">
        <f t="shared" si="3"/>
        <v>1.5685181372652368</v>
      </c>
      <c r="K46" s="5">
        <f t="shared" si="4"/>
        <v>6.8</v>
      </c>
    </row>
    <row r="47" spans="1:11" ht="15">
      <c r="A47" s="2" t="s">
        <v>412</v>
      </c>
      <c r="B47" s="2" t="s">
        <v>413</v>
      </c>
      <c r="C47" s="2">
        <v>1.03</v>
      </c>
      <c r="D47" s="2" t="s">
        <v>32</v>
      </c>
      <c r="E47" s="2">
        <v>4</v>
      </c>
      <c r="F47" s="33">
        <f t="shared" si="8"/>
        <v>5.317145964168108</v>
      </c>
      <c r="G47" s="33">
        <f t="shared" si="0"/>
        <v>1.8386690744093317</v>
      </c>
      <c r="H47" s="33">
        <f t="shared" si="1"/>
        <v>2.0114763182447954</v>
      </c>
      <c r="I47" s="33">
        <f t="shared" si="2"/>
        <v>0.2805079495122356</v>
      </c>
      <c r="J47" s="33">
        <f t="shared" si="3"/>
        <v>2.8343397919003412</v>
      </c>
      <c r="K47" s="5">
        <f t="shared" si="4"/>
        <v>12.28</v>
      </c>
    </row>
    <row r="48" spans="1:11" ht="17.25" customHeight="1">
      <c r="A48" s="2" t="s">
        <v>540</v>
      </c>
      <c r="B48" s="2" t="s">
        <v>541</v>
      </c>
      <c r="C48" s="2">
        <v>0.79</v>
      </c>
      <c r="D48" s="2" t="s">
        <v>32</v>
      </c>
      <c r="E48" s="2">
        <v>4</v>
      </c>
      <c r="F48" s="33">
        <f t="shared" si="8"/>
        <v>4.078199331740587</v>
      </c>
      <c r="G48" s="33">
        <f t="shared" si="0"/>
        <v>1.4102413289158948</v>
      </c>
      <c r="H48" s="33">
        <f t="shared" si="1"/>
        <v>1.542782807197464</v>
      </c>
      <c r="I48" s="33">
        <f t="shared" si="2"/>
        <v>0.21514687389773407</v>
      </c>
      <c r="J48" s="33">
        <f t="shared" si="3"/>
        <v>2.173911102525504</v>
      </c>
      <c r="K48" s="5">
        <f t="shared" si="4"/>
        <v>9.42</v>
      </c>
    </row>
    <row r="49" spans="1:11" ht="15">
      <c r="A49" s="2" t="s">
        <v>543</v>
      </c>
      <c r="B49" s="2" t="s">
        <v>542</v>
      </c>
      <c r="C49" s="2">
        <v>0.029</v>
      </c>
      <c r="D49" s="2" t="s">
        <v>544</v>
      </c>
      <c r="E49" s="2">
        <v>3</v>
      </c>
      <c r="F49" s="33">
        <f>(($C$6*$D$9*$C$22/$C$7*C49)*(1+$C$10+$C$11))*(1+$C$12+$D$14+$C$15)*(1+$C$16)+($C$6*$C$20/$C$7*C49)</f>
        <v>0.12592910196869336</v>
      </c>
      <c r="G49" s="33">
        <f>F49*$C$17</f>
        <v>0.04354628346077417</v>
      </c>
      <c r="H49" s="33">
        <f t="shared" si="1"/>
        <v>0.0476389792747567</v>
      </c>
      <c r="I49" s="33">
        <f t="shared" si="2"/>
        <v>0.006643435108835126</v>
      </c>
      <c r="J49" s="33">
        <f t="shared" si="3"/>
        <v>0.06712733994391781</v>
      </c>
      <c r="K49" s="5">
        <f t="shared" si="4"/>
        <v>0.29</v>
      </c>
    </row>
    <row r="50" spans="1:11" ht="15">
      <c r="A50" s="1" t="s">
        <v>1459</v>
      </c>
      <c r="B50" s="1" t="s">
        <v>1460</v>
      </c>
      <c r="C50" s="1">
        <v>0.44</v>
      </c>
      <c r="D50" s="1" t="s">
        <v>32</v>
      </c>
      <c r="E50" s="1">
        <v>2</v>
      </c>
      <c r="F50" s="33">
        <f>(($C$6*$C$9*$C$22/$C$7*C50)*(1+$C$10+$C$11))*(1+$C$12+$C$14+$C$15)*(1+$C$16)+($C$6*$C$20/$C$7*C50)</f>
        <v>1.464090822590293</v>
      </c>
      <c r="G50" s="33">
        <f>F50*$C$17</f>
        <v>0.5062826064517234</v>
      </c>
      <c r="H50" s="31">
        <f t="shared" si="1"/>
        <v>0.5538655581859079</v>
      </c>
      <c r="I50" s="33">
        <f t="shared" si="2"/>
        <v>0.07723863841844704</v>
      </c>
      <c r="J50" s="33">
        <f t="shared" si="3"/>
        <v>0.7804432876939114</v>
      </c>
      <c r="K50" s="5">
        <f t="shared" si="4"/>
        <v>3.38</v>
      </c>
    </row>
    <row r="51" spans="1:11" ht="15">
      <c r="A51" s="1" t="s">
        <v>1461</v>
      </c>
      <c r="B51" s="7" t="s">
        <v>1462</v>
      </c>
      <c r="C51" s="1">
        <v>0.54</v>
      </c>
      <c r="D51" s="1" t="s">
        <v>32</v>
      </c>
      <c r="E51" s="1">
        <v>4</v>
      </c>
      <c r="F51" s="33">
        <f aca="true" t="shared" si="9" ref="F51:F59">(($C$6*$E$9*$C$22/$C$7*C51)*(1+$C$10+$C$11))*(1+$C$12+$E$14+$C$15)*(1+$C$16)+($C$6*$C$20/$C$7*C51)</f>
        <v>2.7876299229619206</v>
      </c>
      <c r="G51" s="33">
        <f aca="true" t="shared" si="10" ref="G51:G59">F51*$C$17</f>
        <v>0.9639624273602321</v>
      </c>
      <c r="H51" s="31">
        <f>F51*$C$18</f>
        <v>1.0545603998564945</v>
      </c>
      <c r="I51" s="33">
        <f t="shared" si="2"/>
        <v>0.14706242013262838</v>
      </c>
      <c r="J51" s="33">
        <f t="shared" si="3"/>
        <v>1.4859645510933825</v>
      </c>
      <c r="K51" s="5">
        <f t="shared" si="4"/>
        <v>6.44</v>
      </c>
    </row>
    <row r="52" spans="1:11" ht="15">
      <c r="A52" s="1" t="s">
        <v>1463</v>
      </c>
      <c r="B52" s="1" t="s">
        <v>1464</v>
      </c>
      <c r="C52" s="1">
        <v>0.32</v>
      </c>
      <c r="D52" s="1" t="s">
        <v>32</v>
      </c>
      <c r="E52" s="1">
        <v>4</v>
      </c>
      <c r="F52" s="33">
        <f t="shared" si="9"/>
        <v>1.6519288432366936</v>
      </c>
      <c r="G52" s="33">
        <f t="shared" si="10"/>
        <v>0.5712369939912486</v>
      </c>
      <c r="H52" s="31">
        <f>F52*$C$18</f>
        <v>0.6249246813964412</v>
      </c>
      <c r="I52" s="33">
        <f t="shared" si="2"/>
        <v>0.08714810081933534</v>
      </c>
      <c r="J52" s="33">
        <f t="shared" si="3"/>
        <v>0.8805715858331157</v>
      </c>
      <c r="K52" s="5">
        <f t="shared" si="4"/>
        <v>3.82</v>
      </c>
    </row>
    <row r="53" spans="1:11" ht="15">
      <c r="A53" s="1" t="s">
        <v>1465</v>
      </c>
      <c r="B53" s="1" t="s">
        <v>1466</v>
      </c>
      <c r="C53" s="1">
        <v>0.11</v>
      </c>
      <c r="D53" s="1" t="s">
        <v>32</v>
      </c>
      <c r="E53" s="1">
        <v>2</v>
      </c>
      <c r="F53" s="33">
        <f>(($C$6*$C$9*$C$22/$C$7*C53)*(1+$C$10+$C$11))*(1+$C$12+$C$14+$C$15)*(1+$C$16)+($C$6*$C$20/$C$7*C53)</f>
        <v>0.3660227056475733</v>
      </c>
      <c r="G53" s="33">
        <f t="shared" si="10"/>
        <v>0.12657065161293085</v>
      </c>
      <c r="H53" s="31">
        <f>F53*$C$18</f>
        <v>0.13846638954647697</v>
      </c>
      <c r="I53" s="33">
        <f t="shared" si="2"/>
        <v>0.01930965960461176</v>
      </c>
      <c r="J53" s="33">
        <f t="shared" si="3"/>
        <v>0.19511082192347784</v>
      </c>
      <c r="K53" s="5">
        <f t="shared" si="4"/>
        <v>0.85</v>
      </c>
    </row>
    <row r="54" spans="1:11" ht="15">
      <c r="A54" s="1" t="s">
        <v>1467</v>
      </c>
      <c r="B54" s="7" t="s">
        <v>1468</v>
      </c>
      <c r="C54" s="1">
        <v>0.28</v>
      </c>
      <c r="D54" s="1" t="s">
        <v>32</v>
      </c>
      <c r="E54" s="1">
        <v>4</v>
      </c>
      <c r="F54" s="33">
        <f t="shared" si="9"/>
        <v>1.4454377378321068</v>
      </c>
      <c r="G54" s="33">
        <f t="shared" si="10"/>
        <v>0.4998323697423425</v>
      </c>
      <c r="H54" s="31">
        <f>F54*$C$18</f>
        <v>0.546809096221886</v>
      </c>
      <c r="I54" s="33">
        <f t="shared" si="2"/>
        <v>0.07625458821691841</v>
      </c>
      <c r="J54" s="33">
        <f t="shared" si="3"/>
        <v>0.7705001376039761</v>
      </c>
      <c r="K54" s="5">
        <f t="shared" si="4"/>
        <v>3.34</v>
      </c>
    </row>
    <row r="55" spans="1:11" ht="15">
      <c r="A55" s="1" t="s">
        <v>1469</v>
      </c>
      <c r="B55" s="1" t="s">
        <v>1470</v>
      </c>
      <c r="C55" s="1"/>
      <c r="D55" s="1"/>
      <c r="E55" s="1"/>
      <c r="F55" s="33"/>
      <c r="G55" s="33"/>
      <c r="H55" s="31"/>
      <c r="I55" s="33"/>
      <c r="J55" s="33"/>
      <c r="K55" s="5"/>
    </row>
    <row r="56" spans="1:11" ht="15">
      <c r="A56" s="1" t="s">
        <v>1471</v>
      </c>
      <c r="B56" s="1">
        <v>31.1</v>
      </c>
      <c r="C56" s="50">
        <v>0.4</v>
      </c>
      <c r="D56" s="1" t="s">
        <v>32</v>
      </c>
      <c r="E56" s="1">
        <v>4</v>
      </c>
      <c r="F56" s="33">
        <f t="shared" si="9"/>
        <v>2.0649110540458673</v>
      </c>
      <c r="G56" s="33">
        <f t="shared" si="10"/>
        <v>0.7140462424890609</v>
      </c>
      <c r="H56" s="31">
        <f>F56*$C$18</f>
        <v>0.7811558517455517</v>
      </c>
      <c r="I56" s="33">
        <f t="shared" si="2"/>
        <v>0.10893512602416919</v>
      </c>
      <c r="J56" s="33">
        <f t="shared" si="3"/>
        <v>1.1007144822913946</v>
      </c>
      <c r="K56" s="5">
        <f t="shared" si="4"/>
        <v>4.77</v>
      </c>
    </row>
    <row r="57" spans="1:11" ht="15">
      <c r="A57" s="1" t="s">
        <v>1472</v>
      </c>
      <c r="B57" s="1">
        <v>31.2</v>
      </c>
      <c r="C57" s="1">
        <v>0.34</v>
      </c>
      <c r="D57" s="1" t="s">
        <v>32</v>
      </c>
      <c r="E57" s="1">
        <v>4</v>
      </c>
      <c r="F57" s="33">
        <f t="shared" si="9"/>
        <v>1.7551743959389872</v>
      </c>
      <c r="G57" s="33">
        <f t="shared" si="10"/>
        <v>0.6069393061157018</v>
      </c>
      <c r="H57" s="31">
        <f>F57*$C$18</f>
        <v>0.6639824739837189</v>
      </c>
      <c r="I57" s="33">
        <f t="shared" si="2"/>
        <v>0.0925948571205438</v>
      </c>
      <c r="J57" s="33">
        <f t="shared" si="3"/>
        <v>0.9356073099476855</v>
      </c>
      <c r="K57" s="5">
        <f t="shared" si="4"/>
        <v>4.05</v>
      </c>
    </row>
    <row r="58" spans="1:11" ht="15">
      <c r="A58" s="1" t="s">
        <v>1473</v>
      </c>
      <c r="B58" s="1">
        <v>31.3</v>
      </c>
      <c r="C58" s="1">
        <v>0.29</v>
      </c>
      <c r="D58" s="1" t="s">
        <v>32</v>
      </c>
      <c r="E58" s="1">
        <v>4</v>
      </c>
      <c r="F58" s="33">
        <f t="shared" si="9"/>
        <v>1.4970605141832534</v>
      </c>
      <c r="G58" s="33">
        <f t="shared" si="10"/>
        <v>0.517683525804569</v>
      </c>
      <c r="H58" s="31">
        <f>F58*$C$18</f>
        <v>0.5663379925155247</v>
      </c>
      <c r="I58" s="33">
        <f t="shared" si="2"/>
        <v>0.07897796636752263</v>
      </c>
      <c r="J58" s="33">
        <f t="shared" si="3"/>
        <v>0.7980179996612609</v>
      </c>
      <c r="K58" s="5">
        <f t="shared" si="4"/>
        <v>3.46</v>
      </c>
    </row>
    <row r="59" spans="1:11" ht="15">
      <c r="A59" s="1" t="s">
        <v>1474</v>
      </c>
      <c r="B59" s="1" t="s">
        <v>1475</v>
      </c>
      <c r="C59" s="1">
        <v>0.7</v>
      </c>
      <c r="D59" s="1" t="s">
        <v>32</v>
      </c>
      <c r="E59" s="1">
        <v>4</v>
      </c>
      <c r="F59" s="33">
        <f t="shared" si="9"/>
        <v>3.613594344580267</v>
      </c>
      <c r="G59" s="33">
        <f t="shared" si="10"/>
        <v>1.2495809243558562</v>
      </c>
      <c r="H59" s="31">
        <f>F59*$C$18</f>
        <v>1.367022740554715</v>
      </c>
      <c r="I59" s="33">
        <f t="shared" si="2"/>
        <v>0.19063647054229602</v>
      </c>
      <c r="J59" s="33">
        <f t="shared" si="3"/>
        <v>1.92625034400994</v>
      </c>
      <c r="K59" s="5">
        <f t="shared" si="4"/>
        <v>8.35</v>
      </c>
    </row>
  </sheetData>
  <sheetProtection/>
  <mergeCells count="4">
    <mergeCell ref="F2:L2"/>
    <mergeCell ref="G4:L4"/>
    <mergeCell ref="F1:L1"/>
    <mergeCell ref="F3:L3"/>
  </mergeCells>
  <printOptions/>
  <pageMargins left="0.2362204724409449" right="0.2362204724409449" top="0.42" bottom="0.4" header="0.31496062992125984" footer="0.31496062992125984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2"/>
  <sheetViews>
    <sheetView view="pageBreakPreview" zoomScaleSheetLayoutView="100" zoomScalePageLayoutView="0" workbookViewId="0" topLeftCell="A1">
      <pane ySplit="24" topLeftCell="A43" activePane="bottomLeft" state="frozen"/>
      <selection pane="topLeft" activeCell="A1" sqref="A1"/>
      <selection pane="bottomLeft" activeCell="A33" sqref="A33:IV33"/>
    </sheetView>
  </sheetViews>
  <sheetFormatPr defaultColWidth="9.140625" defaultRowHeight="15"/>
  <cols>
    <col min="1" max="1" width="71.7109375" style="0" customWidth="1"/>
    <col min="2" max="2" width="7.28125" style="0" customWidth="1"/>
    <col min="3" max="3" width="9.28125" style="0" customWidth="1"/>
    <col min="4" max="4" width="6.8515625" style="0" customWidth="1"/>
    <col min="5" max="5" width="4.7109375" style="0" customWidth="1"/>
    <col min="6" max="6" width="7.421875" style="0" customWidth="1"/>
    <col min="7" max="7" width="7.57421875" style="0" customWidth="1"/>
    <col min="8" max="8" width="7.7109375" style="0" customWidth="1"/>
    <col min="9" max="9" width="7.7109375" style="235" customWidth="1"/>
    <col min="10" max="10" width="6.57421875" style="0" customWidth="1"/>
    <col min="11" max="11" width="7.140625" style="0" customWidth="1"/>
  </cols>
  <sheetData>
    <row r="1" spans="5:11" ht="15">
      <c r="E1" s="304" t="s">
        <v>2187</v>
      </c>
      <c r="F1" s="304"/>
      <c r="G1" s="304"/>
      <c r="H1" s="304"/>
      <c r="I1" s="304"/>
      <c r="J1" s="304"/>
      <c r="K1" s="304"/>
    </row>
    <row r="2" spans="5:11" ht="15">
      <c r="E2" s="303" t="s">
        <v>2508</v>
      </c>
      <c r="F2" s="303"/>
      <c r="G2" s="303"/>
      <c r="H2" s="303"/>
      <c r="I2" s="303"/>
      <c r="J2" s="303"/>
      <c r="K2" s="303"/>
    </row>
    <row r="3" spans="5:11" ht="15">
      <c r="E3" s="303" t="s">
        <v>2509</v>
      </c>
      <c r="F3" s="303"/>
      <c r="G3" s="303"/>
      <c r="H3" s="303"/>
      <c r="I3" s="303"/>
      <c r="J3" s="303"/>
      <c r="K3" s="303"/>
    </row>
    <row r="4" spans="5:11" ht="15">
      <c r="E4" s="150"/>
      <c r="F4" s="303" t="s">
        <v>2613</v>
      </c>
      <c r="G4" s="303"/>
      <c r="H4" s="303"/>
      <c r="I4" s="303"/>
      <c r="J4" s="303"/>
      <c r="K4" s="303"/>
    </row>
    <row r="5" ht="18.75">
      <c r="A5" s="21" t="s">
        <v>1403</v>
      </c>
    </row>
    <row r="6" spans="1:7" ht="12" customHeight="1">
      <c r="A6" s="22" t="s">
        <v>4</v>
      </c>
      <c r="B6" s="22"/>
      <c r="C6" s="224">
        <v>127.96</v>
      </c>
      <c r="D6" s="22"/>
      <c r="E6" s="22"/>
      <c r="F6" s="22"/>
      <c r="G6" s="22"/>
    </row>
    <row r="7" spans="1:7" ht="12" customHeight="1">
      <c r="A7" s="22" t="s">
        <v>5</v>
      </c>
      <c r="B7" s="22"/>
      <c r="C7" s="224">
        <v>168</v>
      </c>
      <c r="D7" s="22"/>
      <c r="E7" s="22"/>
      <c r="F7" s="22"/>
      <c r="G7" s="22"/>
    </row>
    <row r="8" spans="1:7" ht="12" customHeight="1">
      <c r="A8" s="23" t="s">
        <v>6</v>
      </c>
      <c r="B8" s="23"/>
      <c r="C8" s="23" t="s">
        <v>7</v>
      </c>
      <c r="D8" s="23" t="s">
        <v>8</v>
      </c>
      <c r="E8" s="23" t="s">
        <v>9</v>
      </c>
      <c r="F8" s="23" t="s">
        <v>10</v>
      </c>
      <c r="G8" s="23" t="s">
        <v>11</v>
      </c>
    </row>
    <row r="9" spans="1:7" ht="12" customHeight="1">
      <c r="A9" s="23"/>
      <c r="B9" s="23"/>
      <c r="C9" s="23">
        <v>1.16</v>
      </c>
      <c r="D9" s="23">
        <v>1.35</v>
      </c>
      <c r="E9" s="23">
        <v>1.57</v>
      </c>
      <c r="F9" s="23">
        <v>1.73</v>
      </c>
      <c r="G9" s="23">
        <v>1.9</v>
      </c>
    </row>
    <row r="10" spans="1:7" ht="12" customHeight="1">
      <c r="A10" s="22" t="s">
        <v>12</v>
      </c>
      <c r="B10" s="22"/>
      <c r="C10" s="22">
        <v>0.5</v>
      </c>
      <c r="D10" s="22"/>
      <c r="E10" s="22"/>
      <c r="F10" s="22"/>
      <c r="G10" s="22"/>
    </row>
    <row r="11" spans="1:7" ht="12" customHeight="1">
      <c r="A11" s="22" t="s">
        <v>1</v>
      </c>
      <c r="B11" s="22"/>
      <c r="C11" s="22">
        <v>0.5</v>
      </c>
      <c r="D11" s="22"/>
      <c r="E11" s="22"/>
      <c r="F11" s="22"/>
      <c r="G11" s="22"/>
    </row>
    <row r="12" spans="1:7" ht="12" customHeight="1">
      <c r="A12" s="22" t="s">
        <v>13</v>
      </c>
      <c r="B12" s="22"/>
      <c r="C12" s="22">
        <v>0.3</v>
      </c>
      <c r="D12" s="22"/>
      <c r="E12" s="22"/>
      <c r="F12" s="22"/>
      <c r="G12" s="22"/>
    </row>
    <row r="13" spans="1:7" ht="12" customHeight="1">
      <c r="A13" s="23" t="s">
        <v>14</v>
      </c>
      <c r="B13" s="23"/>
      <c r="C13" s="23"/>
      <c r="D13" s="23" t="s">
        <v>8</v>
      </c>
      <c r="E13" s="23" t="s">
        <v>9</v>
      </c>
      <c r="F13" s="23" t="s">
        <v>10</v>
      </c>
      <c r="G13" s="23" t="s">
        <v>11</v>
      </c>
    </row>
    <row r="14" spans="1:7" ht="12" customHeight="1">
      <c r="A14" s="23"/>
      <c r="B14" s="23"/>
      <c r="C14" s="23"/>
      <c r="D14" s="23">
        <v>0.18</v>
      </c>
      <c r="E14" s="23">
        <v>0.22</v>
      </c>
      <c r="F14" s="23">
        <v>0.26</v>
      </c>
      <c r="G14" s="23">
        <v>0.3</v>
      </c>
    </row>
    <row r="15" spans="1:7" ht="12" customHeight="1">
      <c r="A15" s="22" t="s">
        <v>15</v>
      </c>
      <c r="B15" s="22"/>
      <c r="C15" s="224">
        <v>0.112</v>
      </c>
      <c r="D15" s="22"/>
      <c r="E15" s="22"/>
      <c r="F15" s="22"/>
      <c r="G15" s="22"/>
    </row>
    <row r="16" spans="1:7" ht="12" customHeight="1">
      <c r="A16" s="22" t="s">
        <v>2</v>
      </c>
      <c r="B16" s="22"/>
      <c r="C16" s="224">
        <v>0.0859</v>
      </c>
      <c r="D16" s="22"/>
      <c r="E16" s="22"/>
      <c r="F16" s="22"/>
      <c r="G16" s="22"/>
    </row>
    <row r="17" spans="1:7" ht="12" customHeight="1">
      <c r="A17" s="22" t="s">
        <v>2615</v>
      </c>
      <c r="B17" s="22"/>
      <c r="C17" s="224">
        <v>0.3458</v>
      </c>
      <c r="D17" s="22"/>
      <c r="E17" s="22"/>
      <c r="F17" s="22"/>
      <c r="G17" s="22"/>
    </row>
    <row r="18" spans="1:7" ht="12" customHeight="1">
      <c r="A18" s="22" t="s">
        <v>17</v>
      </c>
      <c r="B18" s="22"/>
      <c r="C18" s="224">
        <v>0.3783</v>
      </c>
      <c r="D18" s="22"/>
      <c r="E18" s="22"/>
      <c r="F18" s="22"/>
      <c r="G18" s="22"/>
    </row>
    <row r="19" spans="1:7" ht="12" customHeight="1">
      <c r="A19" s="22" t="s">
        <v>18</v>
      </c>
      <c r="B19" s="22"/>
      <c r="C19" s="224">
        <v>0.3</v>
      </c>
      <c r="D19" s="22"/>
      <c r="E19" s="22"/>
      <c r="F19" s="22"/>
      <c r="G19" s="22"/>
    </row>
    <row r="20" spans="1:7" ht="12" customHeight="1">
      <c r="A20" s="22" t="s">
        <v>2186</v>
      </c>
      <c r="B20" s="22"/>
      <c r="C20" s="224">
        <v>0.1</v>
      </c>
      <c r="D20" s="22"/>
      <c r="E20" s="22"/>
      <c r="F20" s="22"/>
      <c r="G20" s="22"/>
    </row>
    <row r="21" spans="1:7" s="235" customFormat="1" ht="12" customHeight="1">
      <c r="A21" s="22" t="s">
        <v>2594</v>
      </c>
      <c r="B21" s="22"/>
      <c r="C21" s="289">
        <v>0.0537</v>
      </c>
      <c r="D21" s="22"/>
      <c r="E21" s="22"/>
      <c r="F21" s="22"/>
      <c r="G21" s="22"/>
    </row>
    <row r="22" spans="1:7" s="235" customFormat="1" ht="12" customHeight="1">
      <c r="A22" s="22" t="s">
        <v>0</v>
      </c>
      <c r="B22" s="22"/>
      <c r="C22" s="289">
        <v>1.2</v>
      </c>
      <c r="D22" s="22"/>
      <c r="E22" s="22"/>
      <c r="F22" s="22"/>
      <c r="G22" s="22"/>
    </row>
    <row r="23" ht="15">
      <c r="D23" s="4" t="s">
        <v>414</v>
      </c>
    </row>
    <row r="24" spans="1:11" ht="119.25" thickBot="1">
      <c r="A24" s="74" t="s">
        <v>1313</v>
      </c>
      <c r="B24" s="75" t="s">
        <v>21</v>
      </c>
      <c r="C24" s="75" t="s">
        <v>22</v>
      </c>
      <c r="D24" s="75" t="s">
        <v>23</v>
      </c>
      <c r="E24" s="75" t="s">
        <v>24</v>
      </c>
      <c r="F24" s="75" t="s">
        <v>25</v>
      </c>
      <c r="G24" s="75" t="s">
        <v>26</v>
      </c>
      <c r="H24" s="75" t="s">
        <v>1136</v>
      </c>
      <c r="I24" s="75" t="s">
        <v>2597</v>
      </c>
      <c r="J24" s="75" t="s">
        <v>28</v>
      </c>
      <c r="K24" s="75" t="s">
        <v>29</v>
      </c>
    </row>
    <row r="25" spans="1:11" ht="15.75" thickBot="1">
      <c r="A25" s="255" t="s">
        <v>415</v>
      </c>
      <c r="B25" s="256" t="s">
        <v>416</v>
      </c>
      <c r="C25" s="257">
        <v>0.42</v>
      </c>
      <c r="D25" s="257" t="s">
        <v>32</v>
      </c>
      <c r="E25" s="257">
        <v>3</v>
      </c>
      <c r="F25" s="258"/>
      <c r="G25" s="258"/>
      <c r="H25" s="258"/>
      <c r="I25" s="258"/>
      <c r="J25" s="258"/>
      <c r="K25" s="259">
        <v>2.22</v>
      </c>
    </row>
    <row r="26" spans="1:11" ht="15.75" thickBot="1">
      <c r="A26" s="69" t="s">
        <v>417</v>
      </c>
      <c r="B26" s="69" t="s">
        <v>418</v>
      </c>
      <c r="C26" s="69">
        <v>0.31</v>
      </c>
      <c r="D26" s="69" t="s">
        <v>32</v>
      </c>
      <c r="E26" s="69">
        <v>3</v>
      </c>
      <c r="F26" s="70">
        <f>(($C$6*$D$9*$C$22/$C$7*C26)*(1+$C$10+$C$11))*(1+$C$12+$D$14+$C$15)*(1+$C$16)+($C$6*$C$20/$C$7*C26)</f>
        <v>1.3461386762170668</v>
      </c>
      <c r="G26" s="70">
        <f aca="true" t="shared" si="0" ref="G26:G94">F26*$C$17</f>
        <v>0.46549475423586173</v>
      </c>
      <c r="H26" s="70">
        <f aca="true" t="shared" si="1" ref="H26:H56">F26*$C$18</f>
        <v>0.5092442612129164</v>
      </c>
      <c r="I26" s="70">
        <f>(F26+G26)*$C$21</f>
        <v>0.09728471521532225</v>
      </c>
      <c r="J26" s="73">
        <f aca="true" t="shared" si="2" ref="J26:J89">(F26+G26+H26+I26)*$C$19</f>
        <v>0.7254487220643501</v>
      </c>
      <c r="K26" s="239">
        <f>ROUND((F26+G26+H26+J26),2)</f>
        <v>3.05</v>
      </c>
    </row>
    <row r="27" spans="1:11" ht="15.75" thickBot="1">
      <c r="A27" s="2" t="s">
        <v>419</v>
      </c>
      <c r="B27" s="2" t="s">
        <v>420</v>
      </c>
      <c r="C27" s="2">
        <v>0.4</v>
      </c>
      <c r="D27" s="2" t="s">
        <v>32</v>
      </c>
      <c r="E27" s="2">
        <v>3</v>
      </c>
      <c r="F27" s="70">
        <f>(($C$6*$D$9*$C$22/$C$7*C27)*(1+$C$10+$C$11))*(1+$C$12+$D$14+$C$15)*(1+$C$16)+($C$6*$C$20/$C$7*C27)</f>
        <v>1.7369531306026669</v>
      </c>
      <c r="G27" s="33">
        <f t="shared" si="0"/>
        <v>0.6006383925624021</v>
      </c>
      <c r="H27" s="33">
        <f t="shared" si="1"/>
        <v>0.6570893693069889</v>
      </c>
      <c r="I27" s="70">
        <f aca="true" t="shared" si="3" ref="I27:I90">(F27+G27)*$C$21</f>
        <v>0.1255286647939642</v>
      </c>
      <c r="J27" s="73">
        <f t="shared" si="2"/>
        <v>0.9360628671798068</v>
      </c>
      <c r="K27" s="5">
        <f>ROUND((F27+G27+H27+J27),2)</f>
        <v>3.93</v>
      </c>
    </row>
    <row r="28" spans="1:11" ht="15.75" thickBot="1">
      <c r="A28" s="2" t="s">
        <v>421</v>
      </c>
      <c r="B28" s="2" t="s">
        <v>422</v>
      </c>
      <c r="C28" s="2">
        <v>0.49</v>
      </c>
      <c r="D28" s="2" t="s">
        <v>32</v>
      </c>
      <c r="E28" s="2">
        <v>3</v>
      </c>
      <c r="F28" s="33">
        <f>(($C$6*$D$9*$C$22/$C$7*C28)*(1+$C$10+$C$11))*(1+$C$12+$D$14+$C$15)*(1+$C$16)+($C$6*$C$20/$C$7*C28)</f>
        <v>2.127767584988267</v>
      </c>
      <c r="G28" s="33">
        <f t="shared" si="0"/>
        <v>0.7357820308889428</v>
      </c>
      <c r="H28" s="33">
        <f t="shared" si="1"/>
        <v>0.8049344774010615</v>
      </c>
      <c r="I28" s="70">
        <f t="shared" si="3"/>
        <v>0.15377261437260617</v>
      </c>
      <c r="J28" s="241">
        <f t="shared" si="2"/>
        <v>1.1466770122952632</v>
      </c>
      <c r="K28" s="5">
        <f>ROUND((F28+G28+H28+J28+I28),2)</f>
        <v>4.97</v>
      </c>
    </row>
    <row r="29" spans="1:11" ht="15.75" thickBot="1">
      <c r="A29" s="260" t="s">
        <v>423</v>
      </c>
      <c r="B29" s="260" t="s">
        <v>424</v>
      </c>
      <c r="C29" s="260">
        <v>0.4</v>
      </c>
      <c r="D29" s="260" t="s">
        <v>32</v>
      </c>
      <c r="E29" s="260">
        <v>3</v>
      </c>
      <c r="F29" s="261"/>
      <c r="G29" s="261"/>
      <c r="H29" s="261"/>
      <c r="I29" s="243"/>
      <c r="J29" s="244"/>
      <c r="K29" s="245">
        <v>4.07</v>
      </c>
    </row>
    <row r="30" spans="1:11" ht="15.75" thickBot="1">
      <c r="A30" s="71" t="s">
        <v>425</v>
      </c>
      <c r="B30" s="72" t="s">
        <v>426</v>
      </c>
      <c r="C30" s="72">
        <v>0.49</v>
      </c>
      <c r="D30" s="72" t="s">
        <v>32</v>
      </c>
      <c r="E30" s="72">
        <v>3</v>
      </c>
      <c r="F30" s="73"/>
      <c r="G30" s="73">
        <f t="shared" si="0"/>
        <v>0</v>
      </c>
      <c r="H30" s="73">
        <f t="shared" si="1"/>
        <v>0</v>
      </c>
      <c r="I30" s="70">
        <f t="shared" si="3"/>
        <v>0</v>
      </c>
      <c r="J30" s="241">
        <f t="shared" si="2"/>
        <v>0</v>
      </c>
      <c r="K30" s="5">
        <f aca="true" t="shared" si="4" ref="K30:K92">ROUND((F30+G30+H30+J30+I30),2)</f>
        <v>0</v>
      </c>
    </row>
    <row r="31" spans="1:11" ht="30.75" thickBot="1">
      <c r="A31" s="69" t="s">
        <v>427</v>
      </c>
      <c r="B31" s="69" t="s">
        <v>428</v>
      </c>
      <c r="C31" s="69">
        <v>0.42</v>
      </c>
      <c r="D31" s="69" t="s">
        <v>32</v>
      </c>
      <c r="E31" s="69">
        <v>2</v>
      </c>
      <c r="F31" s="70">
        <f>(($C$6*$C$9*$C$22/$C$7*C31)*(1+$C$10+$C$11))*(1+$C$12+$C$14+$C$15)*(1+$C$16)+($C$6*$C$20/$C$7*C31)</f>
        <v>1.39754123974528</v>
      </c>
      <c r="G31" s="70">
        <f t="shared" si="0"/>
        <v>0.4832697607039178</v>
      </c>
      <c r="H31" s="70">
        <f t="shared" si="1"/>
        <v>0.5286898509956395</v>
      </c>
      <c r="I31" s="70">
        <f t="shared" si="3"/>
        <v>0.10099955072412192</v>
      </c>
      <c r="J31" s="241">
        <f t="shared" si="2"/>
        <v>0.7531501206506876</v>
      </c>
      <c r="K31" s="5">
        <f t="shared" si="4"/>
        <v>3.26</v>
      </c>
    </row>
    <row r="32" spans="1:11" ht="15.75" thickBot="1">
      <c r="A32" s="2" t="s">
        <v>429</v>
      </c>
      <c r="B32" s="2" t="s">
        <v>430</v>
      </c>
      <c r="C32" s="2">
        <v>0.29</v>
      </c>
      <c r="D32" s="2" t="s">
        <v>32</v>
      </c>
      <c r="E32" s="2">
        <v>2</v>
      </c>
      <c r="F32" s="33">
        <f>(($C$6*$C$9*$C$22/$C$7*C32)*(1+$C$10+$C$11))*(1+$C$12+$C$14+$C$15)*(1+$C$16)+($C$6*$C$20/$C$7*C32)</f>
        <v>0.9649689512526933</v>
      </c>
      <c r="G32" s="33">
        <f t="shared" si="0"/>
        <v>0.33368626334318136</v>
      </c>
      <c r="H32" s="33">
        <f t="shared" si="1"/>
        <v>0.3650477542588939</v>
      </c>
      <c r="I32" s="70">
        <f t="shared" si="3"/>
        <v>0.06973778502379847</v>
      </c>
      <c r="J32" s="241">
        <f t="shared" si="2"/>
        <v>0.5200322261635701</v>
      </c>
      <c r="K32" s="5">
        <f t="shared" si="4"/>
        <v>2.25</v>
      </c>
    </row>
    <row r="33" spans="1:11" ht="100.5" customHeight="1" thickBot="1">
      <c r="A33" s="2" t="s">
        <v>431</v>
      </c>
      <c r="B33" s="2" t="s">
        <v>432</v>
      </c>
      <c r="C33" s="2">
        <v>0.11</v>
      </c>
      <c r="D33" s="2" t="s">
        <v>32</v>
      </c>
      <c r="E33" s="2">
        <v>3</v>
      </c>
      <c r="F33" s="70">
        <f>(($C$6*$D$9*$C$22/$C$7*C33)*(1+$C$10+$C$11))*(1+$C$12+$D$14+$C$15)*(1+$C$16)+($C$6*$C$20/$C$7*C33)</f>
        <v>0.47766211091573335</v>
      </c>
      <c r="G33" s="33">
        <f t="shared" si="0"/>
        <v>0.1651755579546606</v>
      </c>
      <c r="H33" s="33">
        <f t="shared" si="1"/>
        <v>0.18069957655942193</v>
      </c>
      <c r="I33" s="70">
        <f t="shared" si="3"/>
        <v>0.034520382818340155</v>
      </c>
      <c r="J33" s="241">
        <f t="shared" si="2"/>
        <v>0.2574172884744468</v>
      </c>
      <c r="K33" s="5">
        <f t="shared" si="4"/>
        <v>1.12</v>
      </c>
    </row>
    <row r="34" spans="1:11" ht="15.75" thickBot="1">
      <c r="A34" s="2" t="s">
        <v>433</v>
      </c>
      <c r="B34" s="2" t="s">
        <v>434</v>
      </c>
      <c r="C34" s="2">
        <v>0.13</v>
      </c>
      <c r="D34" s="2" t="s">
        <v>32</v>
      </c>
      <c r="E34" s="2">
        <v>3</v>
      </c>
      <c r="F34" s="33">
        <f>(($C$6*$D$9*$C$22/$C$7*C34)*(1+$C$10+$C$11))*(1+$C$12+$D$14+$C$15)*(1+$C$16)+($C$6*$C$20/$C$7*C34)</f>
        <v>0.5645097674458668</v>
      </c>
      <c r="G34" s="33">
        <f t="shared" si="0"/>
        <v>0.19520747758278073</v>
      </c>
      <c r="H34" s="33">
        <f t="shared" si="1"/>
        <v>0.2135540450247714</v>
      </c>
      <c r="I34" s="70">
        <f t="shared" si="3"/>
        <v>0.04079681605803837</v>
      </c>
      <c r="J34" s="241">
        <f t="shared" si="2"/>
        <v>0.3042204318334372</v>
      </c>
      <c r="K34" s="5">
        <f t="shared" si="4"/>
        <v>1.32</v>
      </c>
    </row>
    <row r="35" spans="1:11" ht="15.75" thickBot="1">
      <c r="A35" s="2" t="s">
        <v>435</v>
      </c>
      <c r="B35" s="2" t="s">
        <v>436</v>
      </c>
      <c r="C35" s="2">
        <v>0.5</v>
      </c>
      <c r="D35" s="2" t="s">
        <v>32</v>
      </c>
      <c r="E35" s="2">
        <v>4</v>
      </c>
      <c r="F35" s="33">
        <f aca="true" t="shared" si="5" ref="F35:F45">(($C$6*$E$9*$C$22/$C$7*C35)*(1+$C$10+$C$11))*(1+$C$12+$E$14+$C$15)*(1+$C$16)+($C$6*$C$20/$C$7*C35)</f>
        <v>2.581138817557333</v>
      </c>
      <c r="G35" s="33">
        <f t="shared" si="0"/>
        <v>0.8925578031113258</v>
      </c>
      <c r="H35" s="33">
        <f t="shared" si="1"/>
        <v>0.9764448146819392</v>
      </c>
      <c r="I35" s="70">
        <f t="shared" si="3"/>
        <v>0.18653750852990697</v>
      </c>
      <c r="J35" s="241">
        <f t="shared" si="2"/>
        <v>1.3910036831641515</v>
      </c>
      <c r="K35" s="5">
        <f t="shared" si="4"/>
        <v>6.03</v>
      </c>
    </row>
    <row r="36" spans="1:11" ht="15.75" thickBot="1">
      <c r="A36" s="2" t="s">
        <v>437</v>
      </c>
      <c r="B36" s="2" t="s">
        <v>438</v>
      </c>
      <c r="C36" s="2">
        <v>0.61</v>
      </c>
      <c r="D36" s="2" t="s">
        <v>32</v>
      </c>
      <c r="E36" s="2">
        <v>4</v>
      </c>
      <c r="F36" s="33">
        <f t="shared" si="5"/>
        <v>3.1489893574199472</v>
      </c>
      <c r="G36" s="2">
        <f t="shared" si="0"/>
        <v>1.0889205197958178</v>
      </c>
      <c r="H36" s="2">
        <f t="shared" si="1"/>
        <v>1.191262673911966</v>
      </c>
      <c r="I36" s="70">
        <f t="shared" si="3"/>
        <v>0.22757576040648658</v>
      </c>
      <c r="J36" s="241">
        <f t="shared" si="2"/>
        <v>1.6970244934602654</v>
      </c>
      <c r="K36" s="5">
        <f t="shared" si="4"/>
        <v>7.35</v>
      </c>
    </row>
    <row r="37" spans="1:11" ht="15.75" thickBot="1">
      <c r="A37" s="2" t="s">
        <v>439</v>
      </c>
      <c r="B37" s="2" t="s">
        <v>440</v>
      </c>
      <c r="C37" s="2">
        <v>0.33</v>
      </c>
      <c r="D37" s="2" t="s">
        <v>32</v>
      </c>
      <c r="E37" s="2">
        <v>4</v>
      </c>
      <c r="F37" s="33">
        <f t="shared" si="5"/>
        <v>1.7035516195878402</v>
      </c>
      <c r="G37" s="33">
        <f t="shared" si="0"/>
        <v>0.5890881500534751</v>
      </c>
      <c r="H37" s="33">
        <f t="shared" si="1"/>
        <v>0.6444535776900799</v>
      </c>
      <c r="I37" s="70">
        <f t="shared" si="3"/>
        <v>0.12311475562973863</v>
      </c>
      <c r="J37" s="241">
        <f t="shared" si="2"/>
        <v>0.9180624308883402</v>
      </c>
      <c r="K37" s="5">
        <f t="shared" si="4"/>
        <v>3.98</v>
      </c>
    </row>
    <row r="38" spans="1:11" ht="15.75" thickBot="1">
      <c r="A38" s="2" t="s">
        <v>441</v>
      </c>
      <c r="B38" s="2" t="s">
        <v>442</v>
      </c>
      <c r="C38" s="2">
        <v>0.49</v>
      </c>
      <c r="D38" s="2" t="s">
        <v>32</v>
      </c>
      <c r="E38" s="2">
        <v>4</v>
      </c>
      <c r="F38" s="33">
        <f t="shared" si="5"/>
        <v>2.529516041206187</v>
      </c>
      <c r="G38" s="33">
        <f t="shared" si="0"/>
        <v>0.8747066470490995</v>
      </c>
      <c r="H38" s="33">
        <f t="shared" si="1"/>
        <v>0.9569159183883006</v>
      </c>
      <c r="I38" s="70">
        <f t="shared" si="3"/>
        <v>0.18280675835930887</v>
      </c>
      <c r="J38" s="241">
        <f t="shared" si="2"/>
        <v>1.363183609500869</v>
      </c>
      <c r="K38" s="5">
        <f t="shared" si="4"/>
        <v>5.91</v>
      </c>
    </row>
    <row r="39" spans="1:11" ht="15.75" thickBot="1">
      <c r="A39" s="2" t="s">
        <v>443</v>
      </c>
      <c r="B39" s="2" t="s">
        <v>444</v>
      </c>
      <c r="C39" s="2">
        <v>0.57</v>
      </c>
      <c r="D39" s="2" t="s">
        <v>32</v>
      </c>
      <c r="E39" s="2">
        <v>4</v>
      </c>
      <c r="F39" s="33">
        <f t="shared" si="5"/>
        <v>2.9424982520153597</v>
      </c>
      <c r="G39" s="33">
        <f t="shared" si="0"/>
        <v>1.0175158955469115</v>
      </c>
      <c r="H39" s="33">
        <f t="shared" si="1"/>
        <v>1.1131470887374106</v>
      </c>
      <c r="I39" s="70">
        <f t="shared" si="3"/>
        <v>0.21265275972409395</v>
      </c>
      <c r="J39" s="241">
        <f t="shared" si="2"/>
        <v>1.5857441988071326</v>
      </c>
      <c r="K39" s="5">
        <f t="shared" si="4"/>
        <v>6.87</v>
      </c>
    </row>
    <row r="40" spans="1:11" ht="15.75" thickBot="1">
      <c r="A40" s="2" t="s">
        <v>445</v>
      </c>
      <c r="B40" s="2" t="s">
        <v>446</v>
      </c>
      <c r="C40" s="2">
        <v>0.7</v>
      </c>
      <c r="D40" s="2" t="s">
        <v>32</v>
      </c>
      <c r="E40" s="2">
        <v>4</v>
      </c>
      <c r="F40" s="33">
        <f t="shared" si="5"/>
        <v>3.613594344580267</v>
      </c>
      <c r="G40" s="33">
        <f t="shared" si="0"/>
        <v>1.2495809243558562</v>
      </c>
      <c r="H40" s="33">
        <f t="shared" si="1"/>
        <v>1.367022740554715</v>
      </c>
      <c r="I40" s="70">
        <f t="shared" si="3"/>
        <v>0.2611525119418698</v>
      </c>
      <c r="J40" s="241">
        <f t="shared" si="2"/>
        <v>1.947405156429812</v>
      </c>
      <c r="K40" s="5">
        <f t="shared" si="4"/>
        <v>8.44</v>
      </c>
    </row>
    <row r="41" spans="1:11" ht="15.75" thickBot="1">
      <c r="A41" s="2" t="s">
        <v>773</v>
      </c>
      <c r="B41" s="2" t="s">
        <v>545</v>
      </c>
      <c r="C41" s="2">
        <v>0.49</v>
      </c>
      <c r="D41" s="2" t="s">
        <v>32</v>
      </c>
      <c r="E41" s="2">
        <v>4</v>
      </c>
      <c r="F41" s="33">
        <f t="shared" si="5"/>
        <v>2.529516041206187</v>
      </c>
      <c r="G41" s="33">
        <f t="shared" si="0"/>
        <v>0.8747066470490995</v>
      </c>
      <c r="H41" s="33">
        <f t="shared" si="1"/>
        <v>0.9569159183883006</v>
      </c>
      <c r="I41" s="70">
        <f t="shared" si="3"/>
        <v>0.18280675835930887</v>
      </c>
      <c r="J41" s="241">
        <f t="shared" si="2"/>
        <v>1.363183609500869</v>
      </c>
      <c r="K41" s="5">
        <f t="shared" si="4"/>
        <v>5.91</v>
      </c>
    </row>
    <row r="42" spans="1:11" ht="15.75" thickBot="1">
      <c r="A42" s="2" t="s">
        <v>774</v>
      </c>
      <c r="B42" s="2" t="s">
        <v>546</v>
      </c>
      <c r="C42" s="2">
        <v>0.9</v>
      </c>
      <c r="D42" s="2" t="s">
        <v>32</v>
      </c>
      <c r="E42" s="2">
        <v>4</v>
      </c>
      <c r="F42" s="33">
        <f t="shared" si="5"/>
        <v>4.646049871603201</v>
      </c>
      <c r="G42" s="33">
        <f t="shared" si="0"/>
        <v>1.6066040456003867</v>
      </c>
      <c r="H42" s="33">
        <f t="shared" si="1"/>
        <v>1.757600666427491</v>
      </c>
      <c r="I42" s="70">
        <f t="shared" si="3"/>
        <v>0.33576751535383265</v>
      </c>
      <c r="J42" s="241">
        <f t="shared" si="2"/>
        <v>2.503806629695473</v>
      </c>
      <c r="K42" s="5">
        <f t="shared" si="4"/>
        <v>10.85</v>
      </c>
    </row>
    <row r="43" spans="1:11" ht="30.75" thickBot="1">
      <c r="A43" s="2" t="s">
        <v>775</v>
      </c>
      <c r="B43" s="2" t="s">
        <v>547</v>
      </c>
      <c r="C43" s="2">
        <v>0.24</v>
      </c>
      <c r="D43" s="2" t="s">
        <v>32</v>
      </c>
      <c r="E43" s="2">
        <v>4</v>
      </c>
      <c r="F43" s="33">
        <f t="shared" si="5"/>
        <v>1.2389466324275202</v>
      </c>
      <c r="G43" s="33">
        <f t="shared" si="0"/>
        <v>0.4284277454934365</v>
      </c>
      <c r="H43" s="33">
        <f t="shared" si="1"/>
        <v>0.4686935110473309</v>
      </c>
      <c r="I43" s="70">
        <f t="shared" si="3"/>
        <v>0.08953800409435538</v>
      </c>
      <c r="J43" s="241">
        <f t="shared" si="2"/>
        <v>0.6676817679187929</v>
      </c>
      <c r="K43" s="5">
        <f t="shared" si="4"/>
        <v>2.89</v>
      </c>
    </row>
    <row r="44" spans="1:11" ht="15.75" thickBot="1">
      <c r="A44" s="2" t="s">
        <v>776</v>
      </c>
      <c r="B44" s="2" t="s">
        <v>548</v>
      </c>
      <c r="C44" s="2">
        <v>1.36</v>
      </c>
      <c r="D44" s="2" t="s">
        <v>32</v>
      </c>
      <c r="E44" s="2">
        <v>4</v>
      </c>
      <c r="F44" s="33">
        <f t="shared" si="5"/>
        <v>7.020697583755949</v>
      </c>
      <c r="G44" s="33">
        <f t="shared" si="0"/>
        <v>2.427757224462807</v>
      </c>
      <c r="H44" s="33">
        <f t="shared" si="1"/>
        <v>2.6559298959348756</v>
      </c>
      <c r="I44" s="70">
        <f t="shared" si="3"/>
        <v>0.5073820232013472</v>
      </c>
      <c r="J44" s="241">
        <f t="shared" si="2"/>
        <v>3.783530018206493</v>
      </c>
      <c r="K44" s="5">
        <f t="shared" si="4"/>
        <v>16.4</v>
      </c>
    </row>
    <row r="45" spans="1:11" ht="100.5" customHeight="1" thickBot="1">
      <c r="A45" s="2" t="s">
        <v>777</v>
      </c>
      <c r="B45" s="2" t="s">
        <v>549</v>
      </c>
      <c r="C45" s="2">
        <v>0.38</v>
      </c>
      <c r="D45" s="2" t="s">
        <v>32</v>
      </c>
      <c r="E45" s="2">
        <v>4</v>
      </c>
      <c r="F45" s="33">
        <f t="shared" si="5"/>
        <v>1.9616655013435735</v>
      </c>
      <c r="G45" s="33">
        <f t="shared" si="0"/>
        <v>0.6783439303646077</v>
      </c>
      <c r="H45" s="33">
        <f t="shared" si="1"/>
        <v>0.7420980591582739</v>
      </c>
      <c r="I45" s="70">
        <f t="shared" si="3"/>
        <v>0.14176850648272932</v>
      </c>
      <c r="J45" s="241">
        <f t="shared" si="2"/>
        <v>1.0571627992047552</v>
      </c>
      <c r="K45" s="5">
        <f t="shared" si="4"/>
        <v>4.58</v>
      </c>
    </row>
    <row r="46" spans="1:11" ht="15.75" thickBot="1">
      <c r="A46" s="2" t="s">
        <v>778</v>
      </c>
      <c r="B46" s="2" t="s">
        <v>550</v>
      </c>
      <c r="C46" s="2">
        <v>0.25</v>
      </c>
      <c r="D46" s="2" t="s">
        <v>32</v>
      </c>
      <c r="E46" s="2">
        <v>3</v>
      </c>
      <c r="F46" s="33">
        <f aca="true" t="shared" si="6" ref="F46:F54">(($C$6*$D$9*$C$22/$C$7*C46)*(1+$C$10+$C$11))*(1+$C$12+$D$14+$C$15)*(1+$C$16)+($C$6*$C$20/$C$7*C46)</f>
        <v>1.0855957066266668</v>
      </c>
      <c r="G46" s="33">
        <f t="shared" si="0"/>
        <v>0.3753989953515014</v>
      </c>
      <c r="H46" s="33">
        <f t="shared" si="1"/>
        <v>0.4106808558168681</v>
      </c>
      <c r="I46" s="70">
        <f t="shared" si="3"/>
        <v>0.07845541549622763</v>
      </c>
      <c r="J46" s="241">
        <f t="shared" si="2"/>
        <v>0.5850392919873791</v>
      </c>
      <c r="K46" s="5">
        <f t="shared" si="4"/>
        <v>2.54</v>
      </c>
    </row>
    <row r="47" spans="1:11" ht="14.25" customHeight="1" thickBot="1">
      <c r="A47" s="2" t="s">
        <v>779</v>
      </c>
      <c r="B47" s="2" t="s">
        <v>551</v>
      </c>
      <c r="C47" s="2">
        <v>1.1</v>
      </c>
      <c r="D47" s="2" t="s">
        <v>32</v>
      </c>
      <c r="E47" s="2">
        <v>3</v>
      </c>
      <c r="F47" s="33">
        <f t="shared" si="6"/>
        <v>4.776621109157334</v>
      </c>
      <c r="G47" s="33">
        <f t="shared" si="0"/>
        <v>1.6517555795466061</v>
      </c>
      <c r="H47" s="33">
        <f t="shared" si="1"/>
        <v>1.8069957655942197</v>
      </c>
      <c r="I47" s="70">
        <f t="shared" si="3"/>
        <v>0.34520382818340156</v>
      </c>
      <c r="J47" s="241">
        <f t="shared" si="2"/>
        <v>2.5741728847444687</v>
      </c>
      <c r="K47" s="5">
        <f t="shared" si="4"/>
        <v>11.15</v>
      </c>
    </row>
    <row r="48" spans="1:11" ht="27.75" customHeight="1" thickBot="1">
      <c r="A48" s="2" t="s">
        <v>780</v>
      </c>
      <c r="B48" s="2" t="s">
        <v>552</v>
      </c>
      <c r="C48" s="2">
        <v>0.12</v>
      </c>
      <c r="D48" s="2" t="s">
        <v>32</v>
      </c>
      <c r="E48" s="2">
        <v>3</v>
      </c>
      <c r="F48" s="33">
        <f t="shared" si="6"/>
        <v>0.5210859391808002</v>
      </c>
      <c r="G48" s="33">
        <f t="shared" si="0"/>
        <v>0.1801915177687207</v>
      </c>
      <c r="H48" s="33">
        <f t="shared" si="1"/>
        <v>0.1971268107920967</v>
      </c>
      <c r="I48" s="70">
        <f t="shared" si="3"/>
        <v>0.037658599438189264</v>
      </c>
      <c r="J48" s="241">
        <f t="shared" si="2"/>
        <v>0.28081886015394203</v>
      </c>
      <c r="K48" s="5">
        <f t="shared" si="4"/>
        <v>1.22</v>
      </c>
    </row>
    <row r="49" spans="1:11" ht="27.75" customHeight="1" thickBot="1">
      <c r="A49" s="2" t="s">
        <v>781</v>
      </c>
      <c r="B49" s="2" t="s">
        <v>553</v>
      </c>
      <c r="C49" s="2">
        <v>0.26</v>
      </c>
      <c r="D49" s="2" t="s">
        <v>32</v>
      </c>
      <c r="E49" s="2">
        <v>3</v>
      </c>
      <c r="F49" s="33">
        <f t="shared" si="6"/>
        <v>1.1290195348917336</v>
      </c>
      <c r="G49" s="33">
        <f t="shared" si="0"/>
        <v>0.39041495516556146</v>
      </c>
      <c r="H49" s="33">
        <f t="shared" si="1"/>
        <v>0.4271080900495428</v>
      </c>
      <c r="I49" s="70">
        <f t="shared" si="3"/>
        <v>0.08159363211607674</v>
      </c>
      <c r="J49" s="241">
        <f t="shared" si="2"/>
        <v>0.6084408636668744</v>
      </c>
      <c r="K49" s="5">
        <f t="shared" si="4"/>
        <v>2.64</v>
      </c>
    </row>
    <row r="50" spans="1:11" ht="16.5" customHeight="1" thickBot="1">
      <c r="A50" s="2" t="s">
        <v>782</v>
      </c>
      <c r="B50" s="2" t="s">
        <v>554</v>
      </c>
      <c r="C50" s="2">
        <v>0.08</v>
      </c>
      <c r="D50" s="2" t="s">
        <v>32</v>
      </c>
      <c r="E50" s="2">
        <v>3</v>
      </c>
      <c r="F50" s="33">
        <f t="shared" si="6"/>
        <v>0.3473906261205334</v>
      </c>
      <c r="G50" s="33">
        <f t="shared" si="0"/>
        <v>0.12012767851248045</v>
      </c>
      <c r="H50" s="33">
        <f t="shared" si="1"/>
        <v>0.1314178738613978</v>
      </c>
      <c r="I50" s="70">
        <f t="shared" si="3"/>
        <v>0.025105732958792842</v>
      </c>
      <c r="J50" s="241">
        <f t="shared" si="2"/>
        <v>0.18721257343596132</v>
      </c>
      <c r="K50" s="5">
        <f t="shared" si="4"/>
        <v>0.81</v>
      </c>
    </row>
    <row r="51" spans="1:11" ht="16.5" customHeight="1" thickBot="1">
      <c r="A51" s="2" t="s">
        <v>783</v>
      </c>
      <c r="B51" s="2" t="s">
        <v>555</v>
      </c>
      <c r="C51" s="2">
        <v>0.1</v>
      </c>
      <c r="D51" s="2" t="s">
        <v>32</v>
      </c>
      <c r="E51" s="2">
        <v>3</v>
      </c>
      <c r="F51" s="33">
        <f t="shared" si="6"/>
        <v>0.4342382826506667</v>
      </c>
      <c r="G51" s="33">
        <f t="shared" si="0"/>
        <v>0.15015959814060054</v>
      </c>
      <c r="H51" s="33">
        <f t="shared" si="1"/>
        <v>0.16427234232674723</v>
      </c>
      <c r="I51" s="70">
        <f t="shared" si="3"/>
        <v>0.03138216619849105</v>
      </c>
      <c r="J51" s="241">
        <f t="shared" si="2"/>
        <v>0.2340157167949517</v>
      </c>
      <c r="K51" s="5">
        <f t="shared" si="4"/>
        <v>1.01</v>
      </c>
    </row>
    <row r="52" spans="1:11" ht="29.25" customHeight="1" thickBot="1">
      <c r="A52" s="2" t="s">
        <v>784</v>
      </c>
      <c r="B52" s="2" t="s">
        <v>556</v>
      </c>
      <c r="C52" s="2">
        <v>0.35</v>
      </c>
      <c r="D52" s="2" t="s">
        <v>32</v>
      </c>
      <c r="E52" s="2">
        <v>3</v>
      </c>
      <c r="F52" s="33">
        <f t="shared" si="6"/>
        <v>1.5198339892773334</v>
      </c>
      <c r="G52" s="33">
        <f t="shared" si="0"/>
        <v>0.5255585934921019</v>
      </c>
      <c r="H52" s="33">
        <f t="shared" si="1"/>
        <v>0.5749531981436152</v>
      </c>
      <c r="I52" s="70">
        <f t="shared" si="3"/>
        <v>0.10983758169471866</v>
      </c>
      <c r="J52" s="241">
        <f t="shared" si="2"/>
        <v>0.8190550087823306</v>
      </c>
      <c r="K52" s="5">
        <f t="shared" si="4"/>
        <v>3.55</v>
      </c>
    </row>
    <row r="53" spans="1:11" ht="44.25" customHeight="1" thickBot="1">
      <c r="A53" s="2" t="s">
        <v>785</v>
      </c>
      <c r="B53" s="2" t="s">
        <v>557</v>
      </c>
      <c r="C53" s="2">
        <v>0.68</v>
      </c>
      <c r="D53" s="2" t="s">
        <v>32</v>
      </c>
      <c r="E53" s="2">
        <v>3</v>
      </c>
      <c r="F53" s="33">
        <f t="shared" si="6"/>
        <v>2.952820322024534</v>
      </c>
      <c r="G53" s="33">
        <f t="shared" si="0"/>
        <v>1.021085267356084</v>
      </c>
      <c r="H53" s="33">
        <f t="shared" si="1"/>
        <v>1.1170519278218813</v>
      </c>
      <c r="I53" s="70">
        <f t="shared" si="3"/>
        <v>0.2133987301497392</v>
      </c>
      <c r="J53" s="241">
        <f t="shared" si="2"/>
        <v>1.5913068742056717</v>
      </c>
      <c r="K53" s="5">
        <f t="shared" si="4"/>
        <v>6.9</v>
      </c>
    </row>
    <row r="54" spans="1:11" ht="32.25" customHeight="1" thickBot="1">
      <c r="A54" s="2" t="s">
        <v>786</v>
      </c>
      <c r="B54" s="2" t="s">
        <v>558</v>
      </c>
      <c r="C54" s="2">
        <v>0.05</v>
      </c>
      <c r="D54" s="2" t="s">
        <v>32</v>
      </c>
      <c r="E54" s="2">
        <v>3</v>
      </c>
      <c r="F54" s="33">
        <f t="shared" si="6"/>
        <v>0.21711914132533336</v>
      </c>
      <c r="G54" s="2">
        <f t="shared" si="0"/>
        <v>0.07507979907030027</v>
      </c>
      <c r="H54" s="2">
        <f t="shared" si="1"/>
        <v>0.08213617116337361</v>
      </c>
      <c r="I54" s="70">
        <f t="shared" si="3"/>
        <v>0.015691083099245526</v>
      </c>
      <c r="J54" s="241">
        <f t="shared" si="2"/>
        <v>0.11700785839747585</v>
      </c>
      <c r="K54" s="5">
        <f t="shared" si="4"/>
        <v>0.51</v>
      </c>
    </row>
    <row r="55" spans="1:11" ht="30" customHeight="1" thickBot="1">
      <c r="A55" s="2" t="s">
        <v>787</v>
      </c>
      <c r="B55" s="2" t="s">
        <v>559</v>
      </c>
      <c r="C55" s="2">
        <v>0.07</v>
      </c>
      <c r="D55" s="2" t="s">
        <v>32</v>
      </c>
      <c r="E55" s="2">
        <v>4</v>
      </c>
      <c r="F55" s="33">
        <f>(($C$6*$E$9*$C$22/$C$7*C55)*(1+$C$10+$C$11))*(1+$C$12+$E$14+$C$15)*(1+$C$16)+($C$6*$C$20/$C$7*C55)</f>
        <v>0.3613594344580267</v>
      </c>
      <c r="G55" s="2">
        <f t="shared" si="0"/>
        <v>0.12495809243558563</v>
      </c>
      <c r="H55" s="33">
        <f t="shared" si="1"/>
        <v>0.1367022740554715</v>
      </c>
      <c r="I55" s="70">
        <f t="shared" si="3"/>
        <v>0.02611525119418698</v>
      </c>
      <c r="J55" s="241">
        <f t="shared" si="2"/>
        <v>0.19474051564298125</v>
      </c>
      <c r="K55" s="5">
        <f t="shared" si="4"/>
        <v>0.84</v>
      </c>
    </row>
    <row r="56" spans="1:11" ht="30.75" customHeight="1" thickBot="1">
      <c r="A56" s="2" t="s">
        <v>788</v>
      </c>
      <c r="B56" s="2" t="s">
        <v>560</v>
      </c>
      <c r="C56" s="2">
        <v>0.11</v>
      </c>
      <c r="D56" s="2" t="s">
        <v>32</v>
      </c>
      <c r="E56" s="2">
        <v>3</v>
      </c>
      <c r="F56" s="33">
        <f>(($C$6*$D$9*$C$22/$C$7*C56)*(1+$C$10+$C$11))*(1+$C$12+$D$14+$C$15)*(1+$C$16)+($C$6*$C$20/$C$7*C56)</f>
        <v>0.47766211091573335</v>
      </c>
      <c r="G56" s="33">
        <f t="shared" si="0"/>
        <v>0.1651755579546606</v>
      </c>
      <c r="H56" s="33">
        <f t="shared" si="1"/>
        <v>0.18069957655942193</v>
      </c>
      <c r="I56" s="70">
        <f t="shared" si="3"/>
        <v>0.034520382818340155</v>
      </c>
      <c r="J56" s="241">
        <f t="shared" si="2"/>
        <v>0.2574172884744468</v>
      </c>
      <c r="K56" s="5">
        <f t="shared" si="4"/>
        <v>1.12</v>
      </c>
    </row>
    <row r="57" spans="1:11" ht="30.75" thickBot="1">
      <c r="A57" s="2" t="s">
        <v>789</v>
      </c>
      <c r="B57" s="3" t="s">
        <v>561</v>
      </c>
      <c r="C57" s="2">
        <v>0.12</v>
      </c>
      <c r="D57" s="2" t="s">
        <v>32</v>
      </c>
      <c r="E57" s="2">
        <v>4</v>
      </c>
      <c r="F57" s="33">
        <f aca="true" t="shared" si="7" ref="F57:F66">(($C$6*$E$9*$C$22/$C$7*C57)*(1+$C$10+$C$11))*(1+$C$12+$E$14+$C$15)*(1+$C$16)+($C$6*$C$20/$C$7*C57)</f>
        <v>0.6194733162137601</v>
      </c>
      <c r="G57" s="33">
        <f t="shared" si="0"/>
        <v>0.21421387274671824</v>
      </c>
      <c r="H57" s="33">
        <f aca="true" t="shared" si="8" ref="H57:H82">F57*$C$18</f>
        <v>0.23434675552366546</v>
      </c>
      <c r="I57" s="70">
        <f t="shared" si="3"/>
        <v>0.04476900204717769</v>
      </c>
      <c r="J57" s="241">
        <f t="shared" si="2"/>
        <v>0.33384088395939643</v>
      </c>
      <c r="K57" s="5">
        <f t="shared" si="4"/>
        <v>1.45</v>
      </c>
    </row>
    <row r="58" spans="1:11" ht="31.5" customHeight="1" thickBot="1">
      <c r="A58" s="2" t="s">
        <v>790</v>
      </c>
      <c r="B58" s="2" t="s">
        <v>562</v>
      </c>
      <c r="C58" s="2">
        <v>0.15</v>
      </c>
      <c r="D58" s="2" t="s">
        <v>32</v>
      </c>
      <c r="E58" s="2">
        <v>4</v>
      </c>
      <c r="F58" s="33">
        <f t="shared" si="7"/>
        <v>0.7743416452672001</v>
      </c>
      <c r="G58" s="33">
        <f t="shared" si="0"/>
        <v>0.26776734093339777</v>
      </c>
      <c r="H58" s="33">
        <f t="shared" si="8"/>
        <v>0.2929334444045818</v>
      </c>
      <c r="I58" s="70">
        <f t="shared" si="3"/>
        <v>0.0559612525589721</v>
      </c>
      <c r="J58" s="241">
        <f t="shared" si="2"/>
        <v>0.4173011049492455</v>
      </c>
      <c r="K58" s="5">
        <f t="shared" si="4"/>
        <v>1.81</v>
      </c>
    </row>
    <row r="59" spans="1:11" ht="31.5" customHeight="1" thickBot="1">
      <c r="A59" s="2" t="s">
        <v>791</v>
      </c>
      <c r="B59" s="2" t="s">
        <v>563</v>
      </c>
      <c r="C59" s="2">
        <v>0.06</v>
      </c>
      <c r="D59" s="2" t="s">
        <v>32</v>
      </c>
      <c r="E59" s="2">
        <v>4</v>
      </c>
      <c r="F59" s="33">
        <f t="shared" si="7"/>
        <v>0.30973665810688006</v>
      </c>
      <c r="G59" s="33">
        <f t="shared" si="0"/>
        <v>0.10710693637335912</v>
      </c>
      <c r="H59" s="33">
        <f t="shared" si="8"/>
        <v>0.11717337776183273</v>
      </c>
      <c r="I59" s="70">
        <f t="shared" si="3"/>
        <v>0.022384501023588844</v>
      </c>
      <c r="J59" s="241">
        <f t="shared" si="2"/>
        <v>0.16692044197969821</v>
      </c>
      <c r="K59" s="5">
        <f t="shared" si="4"/>
        <v>0.72</v>
      </c>
    </row>
    <row r="60" spans="1:11" ht="31.5" customHeight="1" thickBot="1">
      <c r="A60" s="2" t="s">
        <v>792</v>
      </c>
      <c r="B60" s="2" t="s">
        <v>564</v>
      </c>
      <c r="C60" s="2">
        <v>0.16</v>
      </c>
      <c r="D60" s="2" t="s">
        <v>32</v>
      </c>
      <c r="E60" s="2">
        <v>4</v>
      </c>
      <c r="F60" s="33">
        <f t="shared" si="7"/>
        <v>0.8259644216183468</v>
      </c>
      <c r="G60" s="33">
        <f t="shared" si="0"/>
        <v>0.2856184969956243</v>
      </c>
      <c r="H60" s="33">
        <f t="shared" si="8"/>
        <v>0.3124623406982206</v>
      </c>
      <c r="I60" s="70">
        <f t="shared" si="3"/>
        <v>0.05969200272957025</v>
      </c>
      <c r="J60" s="241">
        <f t="shared" si="2"/>
        <v>0.4451211786125286</v>
      </c>
      <c r="K60" s="5">
        <f t="shared" si="4"/>
        <v>1.93</v>
      </c>
    </row>
    <row r="61" spans="1:11" ht="31.5" customHeight="1" thickBot="1">
      <c r="A61" s="2" t="s">
        <v>793</v>
      </c>
      <c r="B61" s="2" t="s">
        <v>565</v>
      </c>
      <c r="C61" s="2">
        <v>0.08</v>
      </c>
      <c r="D61" s="2" t="s">
        <v>32</v>
      </c>
      <c r="E61" s="2">
        <v>4</v>
      </c>
      <c r="F61" s="33">
        <f t="shared" si="7"/>
        <v>0.4129822108091734</v>
      </c>
      <c r="G61" s="33">
        <f t="shared" si="0"/>
        <v>0.14280924849781215</v>
      </c>
      <c r="H61" s="33">
        <f t="shared" si="8"/>
        <v>0.1562311703491103</v>
      </c>
      <c r="I61" s="70">
        <f t="shared" si="3"/>
        <v>0.029846001364785126</v>
      </c>
      <c r="J61" s="241">
        <f t="shared" si="2"/>
        <v>0.2225605893062643</v>
      </c>
      <c r="K61" s="5">
        <f t="shared" si="4"/>
        <v>0.96</v>
      </c>
    </row>
    <row r="62" spans="1:11" ht="31.5" customHeight="1" thickBot="1">
      <c r="A62" s="2" t="s">
        <v>794</v>
      </c>
      <c r="B62" s="2" t="s">
        <v>566</v>
      </c>
      <c r="C62" s="2">
        <v>0.19</v>
      </c>
      <c r="D62" s="2" t="s">
        <v>32</v>
      </c>
      <c r="E62" s="2">
        <v>4</v>
      </c>
      <c r="F62" s="33">
        <f t="shared" si="7"/>
        <v>0.9808327506717868</v>
      </c>
      <c r="G62" s="33">
        <f t="shared" si="0"/>
        <v>0.33917196518230386</v>
      </c>
      <c r="H62" s="33">
        <f t="shared" si="8"/>
        <v>0.37104902957913694</v>
      </c>
      <c r="I62" s="70">
        <f t="shared" si="3"/>
        <v>0.07088425324136466</v>
      </c>
      <c r="J62" s="241">
        <f t="shared" si="2"/>
        <v>0.5285813996023776</v>
      </c>
      <c r="K62" s="5">
        <f t="shared" si="4"/>
        <v>2.29</v>
      </c>
    </row>
    <row r="63" spans="1:11" ht="31.5" customHeight="1" thickBot="1">
      <c r="A63" s="2" t="s">
        <v>795</v>
      </c>
      <c r="B63" s="2" t="s">
        <v>567</v>
      </c>
      <c r="C63" s="2">
        <v>0.09</v>
      </c>
      <c r="D63" s="2" t="s">
        <v>32</v>
      </c>
      <c r="E63" s="2">
        <v>4</v>
      </c>
      <c r="F63" s="33">
        <f t="shared" si="7"/>
        <v>0.46460498716032006</v>
      </c>
      <c r="G63" s="33">
        <f t="shared" si="0"/>
        <v>0.1606604045600387</v>
      </c>
      <c r="H63" s="33">
        <f t="shared" si="8"/>
        <v>0.1757600666427491</v>
      </c>
      <c r="I63" s="70">
        <f t="shared" si="3"/>
        <v>0.03357675153538327</v>
      </c>
      <c r="J63" s="241">
        <f t="shared" si="2"/>
        <v>0.25038066296954736</v>
      </c>
      <c r="K63" s="5">
        <f t="shared" si="4"/>
        <v>1.08</v>
      </c>
    </row>
    <row r="64" spans="1:11" ht="31.5" customHeight="1" thickBot="1">
      <c r="A64" s="2" t="s">
        <v>796</v>
      </c>
      <c r="B64" s="2" t="s">
        <v>568</v>
      </c>
      <c r="C64" s="2">
        <v>0.23</v>
      </c>
      <c r="D64" s="2" t="s">
        <v>32</v>
      </c>
      <c r="E64" s="2">
        <v>4</v>
      </c>
      <c r="F64" s="33">
        <f t="shared" si="7"/>
        <v>1.1873238560763735</v>
      </c>
      <c r="G64" s="33">
        <f t="shared" si="0"/>
        <v>0.41057658943120995</v>
      </c>
      <c r="H64" s="33">
        <f t="shared" si="8"/>
        <v>0.4491646147536921</v>
      </c>
      <c r="I64" s="70">
        <f t="shared" si="3"/>
        <v>0.08580725392375722</v>
      </c>
      <c r="J64" s="241">
        <f t="shared" si="2"/>
        <v>0.6398616942555098</v>
      </c>
      <c r="K64" s="5">
        <f t="shared" si="4"/>
        <v>2.77</v>
      </c>
    </row>
    <row r="65" spans="1:11" ht="31.5" customHeight="1" thickBot="1">
      <c r="A65" s="2" t="s">
        <v>797</v>
      </c>
      <c r="B65" s="2" t="s">
        <v>569</v>
      </c>
      <c r="C65" s="2">
        <v>0.13</v>
      </c>
      <c r="D65" s="2" t="s">
        <v>32</v>
      </c>
      <c r="E65" s="2">
        <v>4</v>
      </c>
      <c r="F65" s="33">
        <f t="shared" si="7"/>
        <v>0.6710960925649068</v>
      </c>
      <c r="G65" s="33">
        <f t="shared" si="0"/>
        <v>0.23206502880894475</v>
      </c>
      <c r="H65" s="33">
        <f t="shared" si="8"/>
        <v>0.25387565181730426</v>
      </c>
      <c r="I65" s="70">
        <f t="shared" si="3"/>
        <v>0.048499752217775825</v>
      </c>
      <c r="J65" s="241">
        <f t="shared" si="2"/>
        <v>0.36166095762267947</v>
      </c>
      <c r="K65" s="5">
        <f t="shared" si="4"/>
        <v>1.57</v>
      </c>
    </row>
    <row r="66" spans="1:11" ht="31.5" customHeight="1" thickBot="1">
      <c r="A66" s="2" t="s">
        <v>798</v>
      </c>
      <c r="B66" s="2" t="s">
        <v>570</v>
      </c>
      <c r="C66" s="2">
        <v>0.33</v>
      </c>
      <c r="D66" s="2" t="s">
        <v>32</v>
      </c>
      <c r="E66" s="2">
        <v>4</v>
      </c>
      <c r="F66" s="33">
        <f t="shared" si="7"/>
        <v>1.7035516195878402</v>
      </c>
      <c r="G66" s="33">
        <f t="shared" si="0"/>
        <v>0.5890881500534751</v>
      </c>
      <c r="H66" s="33">
        <f t="shared" si="8"/>
        <v>0.6444535776900799</v>
      </c>
      <c r="I66" s="70">
        <f t="shared" si="3"/>
        <v>0.12311475562973863</v>
      </c>
      <c r="J66" s="241">
        <f t="shared" si="2"/>
        <v>0.9180624308883402</v>
      </c>
      <c r="K66" s="5">
        <f t="shared" si="4"/>
        <v>3.98</v>
      </c>
    </row>
    <row r="67" spans="1:11" ht="21" customHeight="1" thickBot="1">
      <c r="A67" s="2" t="s">
        <v>799</v>
      </c>
      <c r="B67" s="2" t="s">
        <v>571</v>
      </c>
      <c r="C67" s="2">
        <v>0.18</v>
      </c>
      <c r="D67" s="2" t="s">
        <v>32</v>
      </c>
      <c r="E67" s="2">
        <v>3</v>
      </c>
      <c r="F67" s="33">
        <f aca="true" t="shared" si="9" ref="F67:F94">(($C$6*$D$9*$C$22/$C$7*C67)*(1+$C$10+$C$11))*(1+$C$12+$D$14+$C$15)*(1+$C$16)+($C$6*$C$20/$C$7*C67)</f>
        <v>0.7816289087712002</v>
      </c>
      <c r="G67" s="33">
        <f t="shared" si="0"/>
        <v>0.270287276653081</v>
      </c>
      <c r="H67" s="33">
        <f t="shared" si="8"/>
        <v>0.29569021618814506</v>
      </c>
      <c r="I67" s="70">
        <f t="shared" si="3"/>
        <v>0.056487899157283895</v>
      </c>
      <c r="J67" s="241">
        <f t="shared" si="2"/>
        <v>0.42122829023091307</v>
      </c>
      <c r="K67" s="5">
        <f t="shared" si="4"/>
        <v>1.83</v>
      </c>
    </row>
    <row r="68" spans="1:11" ht="27" customHeight="1" thickBot="1">
      <c r="A68" s="2" t="s">
        <v>800</v>
      </c>
      <c r="B68" s="2" t="s">
        <v>572</v>
      </c>
      <c r="C68" s="2">
        <v>0.29</v>
      </c>
      <c r="D68" s="2" t="s">
        <v>32</v>
      </c>
      <c r="E68" s="2">
        <v>3</v>
      </c>
      <c r="F68" s="33">
        <f t="shared" si="9"/>
        <v>1.2592910196869334</v>
      </c>
      <c r="G68" s="33">
        <f t="shared" si="0"/>
        <v>0.43546283460774154</v>
      </c>
      <c r="H68" s="33">
        <f t="shared" si="8"/>
        <v>0.47638979274756693</v>
      </c>
      <c r="I68" s="70">
        <f t="shared" si="3"/>
        <v>0.09100828197562404</v>
      </c>
      <c r="J68" s="241">
        <f t="shared" si="2"/>
        <v>0.6786455787053598</v>
      </c>
      <c r="K68" s="5">
        <f t="shared" si="4"/>
        <v>2.94</v>
      </c>
    </row>
    <row r="69" spans="1:11" ht="27" customHeight="1" thickBot="1">
      <c r="A69" s="2" t="s">
        <v>801</v>
      </c>
      <c r="B69" s="2" t="s">
        <v>573</v>
      </c>
      <c r="C69" s="2">
        <v>0.37</v>
      </c>
      <c r="D69" s="2" t="s">
        <v>32</v>
      </c>
      <c r="E69" s="2">
        <v>3</v>
      </c>
      <c r="F69" s="33">
        <f t="shared" si="9"/>
        <v>1.6066816458074669</v>
      </c>
      <c r="G69" s="33">
        <f t="shared" si="0"/>
        <v>0.555590513120222</v>
      </c>
      <c r="H69" s="33">
        <f t="shared" si="8"/>
        <v>0.6078076666089648</v>
      </c>
      <c r="I69" s="70">
        <f t="shared" si="3"/>
        <v>0.11611401493441689</v>
      </c>
      <c r="J69" s="241">
        <f t="shared" si="2"/>
        <v>0.8658581521413211</v>
      </c>
      <c r="K69" s="5">
        <f t="shared" si="4"/>
        <v>3.75</v>
      </c>
    </row>
    <row r="70" spans="1:11" ht="27" customHeight="1" thickBot="1">
      <c r="A70" s="2" t="s">
        <v>802</v>
      </c>
      <c r="B70" s="2" t="s">
        <v>574</v>
      </c>
      <c r="C70" s="2">
        <v>0.63</v>
      </c>
      <c r="D70" s="2" t="s">
        <v>32</v>
      </c>
      <c r="E70" s="2">
        <v>3</v>
      </c>
      <c r="F70" s="33">
        <f t="shared" si="9"/>
        <v>2.7357011806992007</v>
      </c>
      <c r="G70" s="2">
        <f t="shared" si="0"/>
        <v>0.9460054682857836</v>
      </c>
      <c r="H70" s="2">
        <f t="shared" si="8"/>
        <v>1.0349157566585077</v>
      </c>
      <c r="I70" s="70">
        <f t="shared" si="3"/>
        <v>0.19770764705049365</v>
      </c>
      <c r="J70" s="241">
        <f t="shared" si="2"/>
        <v>1.4742990158081954</v>
      </c>
      <c r="K70" s="5">
        <f t="shared" si="4"/>
        <v>6.39</v>
      </c>
    </row>
    <row r="71" spans="1:11" ht="29.25" customHeight="1" thickBot="1">
      <c r="A71" s="2" t="s">
        <v>803</v>
      </c>
      <c r="B71" s="2" t="s">
        <v>575</v>
      </c>
      <c r="C71" s="2">
        <v>0.16</v>
      </c>
      <c r="D71" s="2" t="s">
        <v>32</v>
      </c>
      <c r="E71" s="2">
        <v>3</v>
      </c>
      <c r="F71" s="33">
        <f t="shared" si="9"/>
        <v>0.6947812522410668</v>
      </c>
      <c r="G71" s="33">
        <f t="shared" si="0"/>
        <v>0.2402553570249609</v>
      </c>
      <c r="H71" s="33">
        <f t="shared" si="8"/>
        <v>0.2628357477227956</v>
      </c>
      <c r="I71" s="70">
        <f t="shared" si="3"/>
        <v>0.050211465917585685</v>
      </c>
      <c r="J71" s="241">
        <f t="shared" si="2"/>
        <v>0.37442514687192263</v>
      </c>
      <c r="K71" s="5">
        <f t="shared" si="4"/>
        <v>1.62</v>
      </c>
    </row>
    <row r="72" spans="1:11" ht="29.25" customHeight="1" thickBot="1">
      <c r="A72" s="2" t="s">
        <v>804</v>
      </c>
      <c r="B72" s="2" t="s">
        <v>576</v>
      </c>
      <c r="C72" s="2">
        <v>0.26</v>
      </c>
      <c r="D72" s="2" t="s">
        <v>32</v>
      </c>
      <c r="E72" s="2">
        <v>3</v>
      </c>
      <c r="F72" s="33">
        <f t="shared" si="9"/>
        <v>1.1290195348917336</v>
      </c>
      <c r="G72" s="33">
        <f t="shared" si="0"/>
        <v>0.39041495516556146</v>
      </c>
      <c r="H72" s="33">
        <f t="shared" si="8"/>
        <v>0.4271080900495428</v>
      </c>
      <c r="I72" s="70">
        <f t="shared" si="3"/>
        <v>0.08159363211607674</v>
      </c>
      <c r="J72" s="241">
        <f t="shared" si="2"/>
        <v>0.6084408636668744</v>
      </c>
      <c r="K72" s="5">
        <f t="shared" si="4"/>
        <v>2.64</v>
      </c>
    </row>
    <row r="73" spans="1:11" ht="29.25" customHeight="1" thickBot="1">
      <c r="A73" s="2" t="s">
        <v>805</v>
      </c>
      <c r="B73" s="2" t="s">
        <v>577</v>
      </c>
      <c r="C73" s="2">
        <v>0.31</v>
      </c>
      <c r="D73" s="2" t="s">
        <v>32</v>
      </c>
      <c r="E73" s="2">
        <v>3</v>
      </c>
      <c r="F73" s="33">
        <f t="shared" si="9"/>
        <v>1.3461386762170668</v>
      </c>
      <c r="G73" s="33">
        <f t="shared" si="0"/>
        <v>0.46549475423586173</v>
      </c>
      <c r="H73" s="33">
        <f t="shared" si="8"/>
        <v>0.5092442612129164</v>
      </c>
      <c r="I73" s="70">
        <f t="shared" si="3"/>
        <v>0.09728471521532225</v>
      </c>
      <c r="J73" s="241">
        <f t="shared" si="2"/>
        <v>0.7254487220643501</v>
      </c>
      <c r="K73" s="5">
        <f t="shared" si="4"/>
        <v>3.14</v>
      </c>
    </row>
    <row r="74" spans="1:11" ht="29.25" customHeight="1" thickBot="1">
      <c r="A74" s="2" t="s">
        <v>806</v>
      </c>
      <c r="B74" s="2" t="s">
        <v>578</v>
      </c>
      <c r="C74" s="2">
        <v>0.55</v>
      </c>
      <c r="D74" s="2" t="s">
        <v>32</v>
      </c>
      <c r="E74" s="2">
        <v>3</v>
      </c>
      <c r="F74" s="33">
        <f t="shared" si="9"/>
        <v>2.388310554578667</v>
      </c>
      <c r="G74" s="33">
        <f t="shared" si="0"/>
        <v>0.8258777897733031</v>
      </c>
      <c r="H74" s="33">
        <f t="shared" si="8"/>
        <v>0.9034978827971099</v>
      </c>
      <c r="I74" s="70">
        <f t="shared" si="3"/>
        <v>0.17260191409170078</v>
      </c>
      <c r="J74" s="241">
        <f t="shared" si="2"/>
        <v>1.2870864423722344</v>
      </c>
      <c r="K74" s="5">
        <f t="shared" si="4"/>
        <v>5.58</v>
      </c>
    </row>
    <row r="75" spans="1:11" ht="18" customHeight="1" thickBot="1">
      <c r="A75" s="2" t="s">
        <v>807</v>
      </c>
      <c r="B75" s="2" t="s">
        <v>579</v>
      </c>
      <c r="C75" s="2">
        <v>0.28</v>
      </c>
      <c r="D75" s="2" t="s">
        <v>32</v>
      </c>
      <c r="E75" s="2">
        <v>3</v>
      </c>
      <c r="F75" s="33">
        <f t="shared" si="9"/>
        <v>1.2158671914218668</v>
      </c>
      <c r="G75" s="33">
        <f t="shared" si="0"/>
        <v>0.42044687479368154</v>
      </c>
      <c r="H75" s="33">
        <f t="shared" si="8"/>
        <v>0.45996255851489226</v>
      </c>
      <c r="I75" s="70">
        <f t="shared" si="3"/>
        <v>0.08787006535577495</v>
      </c>
      <c r="J75" s="241">
        <f t="shared" si="2"/>
        <v>0.6552440070258647</v>
      </c>
      <c r="K75" s="5">
        <f t="shared" si="4"/>
        <v>2.84</v>
      </c>
    </row>
    <row r="76" spans="1:11" ht="18" customHeight="1" thickBot="1">
      <c r="A76" s="2" t="s">
        <v>808</v>
      </c>
      <c r="B76" s="2" t="s">
        <v>580</v>
      </c>
      <c r="C76" s="2">
        <v>0.46</v>
      </c>
      <c r="D76" s="2" t="s">
        <v>32</v>
      </c>
      <c r="E76" s="2">
        <v>3</v>
      </c>
      <c r="F76" s="33">
        <f t="shared" si="9"/>
        <v>1.997496100193067</v>
      </c>
      <c r="G76" s="33">
        <f t="shared" si="0"/>
        <v>0.6907341514467625</v>
      </c>
      <c r="H76" s="33">
        <f t="shared" si="8"/>
        <v>0.7556527747030373</v>
      </c>
      <c r="I76" s="70">
        <f t="shared" si="3"/>
        <v>0.14435796451305882</v>
      </c>
      <c r="J76" s="241">
        <f t="shared" si="2"/>
        <v>1.0764722972567775</v>
      </c>
      <c r="K76" s="5">
        <f t="shared" si="4"/>
        <v>4.66</v>
      </c>
    </row>
    <row r="77" spans="1:11" ht="18" customHeight="1" thickBot="1">
      <c r="A77" s="2" t="s">
        <v>809</v>
      </c>
      <c r="B77" s="2" t="s">
        <v>581</v>
      </c>
      <c r="C77" s="2">
        <v>0.44</v>
      </c>
      <c r="D77" s="2" t="s">
        <v>32</v>
      </c>
      <c r="E77" s="2">
        <v>3</v>
      </c>
      <c r="F77" s="33">
        <f t="shared" si="9"/>
        <v>1.9106484436629334</v>
      </c>
      <c r="G77" s="33">
        <f t="shared" si="0"/>
        <v>0.6607022318186424</v>
      </c>
      <c r="H77" s="33">
        <f t="shared" si="8"/>
        <v>0.7227983062376877</v>
      </c>
      <c r="I77" s="70">
        <f t="shared" si="3"/>
        <v>0.13808153127336062</v>
      </c>
      <c r="J77" s="241">
        <f t="shared" si="2"/>
        <v>1.0296691538977871</v>
      </c>
      <c r="K77" s="5">
        <f t="shared" si="4"/>
        <v>4.46</v>
      </c>
    </row>
    <row r="78" spans="1:11" ht="18" customHeight="1" thickBot="1">
      <c r="A78" s="2" t="s">
        <v>810</v>
      </c>
      <c r="B78" s="2" t="s">
        <v>582</v>
      </c>
      <c r="C78" s="2">
        <v>0.58</v>
      </c>
      <c r="D78" s="2" t="s">
        <v>32</v>
      </c>
      <c r="E78" s="2">
        <v>3</v>
      </c>
      <c r="F78" s="33">
        <f t="shared" si="9"/>
        <v>2.5185820393738667</v>
      </c>
      <c r="G78" s="33">
        <f t="shared" si="0"/>
        <v>0.8709256692154831</v>
      </c>
      <c r="H78" s="33">
        <f t="shared" si="8"/>
        <v>0.9527795854951339</v>
      </c>
      <c r="I78" s="70">
        <f t="shared" si="3"/>
        <v>0.18201656395124807</v>
      </c>
      <c r="J78" s="241">
        <f t="shared" si="2"/>
        <v>1.3572911574107196</v>
      </c>
      <c r="K78" s="5">
        <f t="shared" si="4"/>
        <v>5.88</v>
      </c>
    </row>
    <row r="79" spans="1:11" ht="28.5" customHeight="1" thickBot="1">
      <c r="A79" s="2" t="s">
        <v>811</v>
      </c>
      <c r="B79" s="2" t="s">
        <v>583</v>
      </c>
      <c r="C79" s="2">
        <v>0.57</v>
      </c>
      <c r="D79" s="2" t="s">
        <v>32</v>
      </c>
      <c r="E79" s="2">
        <v>3</v>
      </c>
      <c r="F79" s="33">
        <f t="shared" si="9"/>
        <v>2.4751582111088</v>
      </c>
      <c r="G79" s="33">
        <f t="shared" si="0"/>
        <v>0.8559097094014231</v>
      </c>
      <c r="H79" s="33">
        <f t="shared" si="8"/>
        <v>0.9363523512624592</v>
      </c>
      <c r="I79" s="70">
        <f t="shared" si="3"/>
        <v>0.17887834733139898</v>
      </c>
      <c r="J79" s="241">
        <f t="shared" si="2"/>
        <v>1.3338895857312243</v>
      </c>
      <c r="K79" s="5">
        <f t="shared" si="4"/>
        <v>5.78</v>
      </c>
    </row>
    <row r="80" spans="1:11" ht="29.25" customHeight="1" thickBot="1">
      <c r="A80" s="2" t="s">
        <v>812</v>
      </c>
      <c r="B80" s="2" t="s">
        <v>584</v>
      </c>
      <c r="C80" s="2">
        <v>0.75</v>
      </c>
      <c r="D80" s="2" t="s">
        <v>32</v>
      </c>
      <c r="E80" s="2">
        <v>3</v>
      </c>
      <c r="F80" s="33">
        <f t="shared" si="9"/>
        <v>3.2567871198800002</v>
      </c>
      <c r="G80" s="33">
        <f t="shared" si="0"/>
        <v>1.126196986054504</v>
      </c>
      <c r="H80" s="33">
        <f t="shared" si="8"/>
        <v>1.2320425674506041</v>
      </c>
      <c r="I80" s="70">
        <f t="shared" si="3"/>
        <v>0.23536624648868287</v>
      </c>
      <c r="J80" s="241">
        <f t="shared" si="2"/>
        <v>1.755117875962137</v>
      </c>
      <c r="K80" s="5">
        <f t="shared" si="4"/>
        <v>7.61</v>
      </c>
    </row>
    <row r="81" spans="1:11" ht="29.25" customHeight="1" thickBot="1">
      <c r="A81" s="2" t="s">
        <v>813</v>
      </c>
      <c r="B81" s="2" t="s">
        <v>585</v>
      </c>
      <c r="C81" s="2">
        <v>0.42</v>
      </c>
      <c r="D81" s="2" t="s">
        <v>32</v>
      </c>
      <c r="E81" s="2">
        <v>3</v>
      </c>
      <c r="F81" s="33">
        <f t="shared" si="9"/>
        <v>1.8238007871328001</v>
      </c>
      <c r="G81" s="33">
        <f t="shared" si="0"/>
        <v>0.6306703121905223</v>
      </c>
      <c r="H81" s="33">
        <f t="shared" si="8"/>
        <v>0.6899438377723384</v>
      </c>
      <c r="I81" s="70">
        <f t="shared" si="3"/>
        <v>0.13180509803366242</v>
      </c>
      <c r="J81" s="241">
        <f t="shared" si="2"/>
        <v>0.982866010538797</v>
      </c>
      <c r="K81" s="5">
        <f t="shared" si="4"/>
        <v>4.26</v>
      </c>
    </row>
    <row r="82" spans="1:11" ht="29.25" customHeight="1" thickBot="1">
      <c r="A82" s="2" t="s">
        <v>814</v>
      </c>
      <c r="B82" s="2" t="s">
        <v>586</v>
      </c>
      <c r="C82" s="2">
        <v>0.57</v>
      </c>
      <c r="D82" s="2" t="s">
        <v>32</v>
      </c>
      <c r="E82" s="2">
        <v>3</v>
      </c>
      <c r="F82" s="33">
        <f t="shared" si="9"/>
        <v>2.4751582111088</v>
      </c>
      <c r="G82" s="33">
        <f t="shared" si="0"/>
        <v>0.8559097094014231</v>
      </c>
      <c r="H82" s="33">
        <f t="shared" si="8"/>
        <v>0.9363523512624592</v>
      </c>
      <c r="I82" s="70">
        <f t="shared" si="3"/>
        <v>0.17887834733139898</v>
      </c>
      <c r="J82" s="241">
        <f t="shared" si="2"/>
        <v>1.3338895857312243</v>
      </c>
      <c r="K82" s="5">
        <f t="shared" si="4"/>
        <v>5.78</v>
      </c>
    </row>
    <row r="83" spans="1:11" ht="18" customHeight="1" thickBot="1">
      <c r="A83" s="2" t="s">
        <v>815</v>
      </c>
      <c r="B83" s="2" t="s">
        <v>587</v>
      </c>
      <c r="C83" s="2">
        <v>0.22</v>
      </c>
      <c r="D83" s="2" t="s">
        <v>32</v>
      </c>
      <c r="E83" s="2">
        <v>3</v>
      </c>
      <c r="F83" s="33">
        <f t="shared" si="9"/>
        <v>0.9553242218314667</v>
      </c>
      <c r="G83" s="33">
        <f t="shared" si="0"/>
        <v>0.3303511159093212</v>
      </c>
      <c r="H83" s="33">
        <f aca="true" t="shared" si="10" ref="H83:H95">F83*$C$18</f>
        <v>0.36139915311884385</v>
      </c>
      <c r="I83" s="70">
        <f t="shared" si="3"/>
        <v>0.06904076563668031</v>
      </c>
      <c r="J83" s="241">
        <f t="shared" si="2"/>
        <v>0.5148345769488936</v>
      </c>
      <c r="K83" s="5">
        <f t="shared" si="4"/>
        <v>2.23</v>
      </c>
    </row>
    <row r="84" spans="1:11" ht="18" customHeight="1" thickBot="1">
      <c r="A84" s="2" t="s">
        <v>816</v>
      </c>
      <c r="B84" s="2" t="s">
        <v>588</v>
      </c>
      <c r="C84" s="2">
        <v>0.3</v>
      </c>
      <c r="D84" s="2" t="s">
        <v>32</v>
      </c>
      <c r="E84" s="2">
        <v>3</v>
      </c>
      <c r="F84" s="33">
        <f t="shared" si="9"/>
        <v>1.302714847952</v>
      </c>
      <c r="G84" s="33">
        <f t="shared" si="0"/>
        <v>0.4504787944218016</v>
      </c>
      <c r="H84" s="33">
        <f t="shared" si="10"/>
        <v>0.49281702698024166</v>
      </c>
      <c r="I84" s="70">
        <f t="shared" si="3"/>
        <v>0.09414649859547315</v>
      </c>
      <c r="J84" s="241">
        <f t="shared" si="2"/>
        <v>0.702047150384855</v>
      </c>
      <c r="K84" s="5">
        <f t="shared" si="4"/>
        <v>3.04</v>
      </c>
    </row>
    <row r="85" spans="1:11" ht="29.25" customHeight="1" thickBot="1">
      <c r="A85" s="2" t="s">
        <v>817</v>
      </c>
      <c r="B85" s="2" t="s">
        <v>589</v>
      </c>
      <c r="C85" s="2">
        <v>0.36</v>
      </c>
      <c r="D85" s="2" t="s">
        <v>32</v>
      </c>
      <c r="E85" s="2">
        <v>3</v>
      </c>
      <c r="F85" s="33">
        <f t="shared" si="9"/>
        <v>1.5632578175424003</v>
      </c>
      <c r="G85" s="33">
        <f t="shared" si="0"/>
        <v>0.540574553306162</v>
      </c>
      <c r="H85" s="33">
        <f t="shared" si="10"/>
        <v>0.5913804323762901</v>
      </c>
      <c r="I85" s="70">
        <f t="shared" si="3"/>
        <v>0.11297579831456779</v>
      </c>
      <c r="J85" s="241">
        <f t="shared" si="2"/>
        <v>0.8424565804618261</v>
      </c>
      <c r="K85" s="5">
        <f t="shared" si="4"/>
        <v>3.65</v>
      </c>
    </row>
    <row r="86" spans="1:11" ht="29.25" customHeight="1" thickBot="1">
      <c r="A86" s="2" t="s">
        <v>817</v>
      </c>
      <c r="B86" s="2" t="s">
        <v>590</v>
      </c>
      <c r="C86" s="2">
        <v>0.55</v>
      </c>
      <c r="D86" s="2" t="s">
        <v>32</v>
      </c>
      <c r="E86" s="2">
        <v>3</v>
      </c>
      <c r="F86" s="33">
        <f t="shared" si="9"/>
        <v>2.388310554578667</v>
      </c>
      <c r="G86" s="33">
        <f t="shared" si="0"/>
        <v>0.8258777897733031</v>
      </c>
      <c r="H86" s="33">
        <f t="shared" si="10"/>
        <v>0.9034978827971099</v>
      </c>
      <c r="I86" s="70">
        <f t="shared" si="3"/>
        <v>0.17260191409170078</v>
      </c>
      <c r="J86" s="241">
        <f t="shared" si="2"/>
        <v>1.2870864423722344</v>
      </c>
      <c r="K86" s="5">
        <f t="shared" si="4"/>
        <v>5.58</v>
      </c>
    </row>
    <row r="87" spans="1:11" ht="17.25" customHeight="1" thickBot="1">
      <c r="A87" s="2" t="s">
        <v>818</v>
      </c>
      <c r="B87" s="2" t="s">
        <v>591</v>
      </c>
      <c r="C87" s="2">
        <v>0.51</v>
      </c>
      <c r="D87" s="2" t="s">
        <v>32</v>
      </c>
      <c r="E87" s="2">
        <v>3</v>
      </c>
      <c r="F87" s="33">
        <f t="shared" si="9"/>
        <v>2.2146152415184</v>
      </c>
      <c r="G87" s="33">
        <f t="shared" si="0"/>
        <v>0.7658139505170628</v>
      </c>
      <c r="H87" s="33">
        <f t="shared" si="10"/>
        <v>0.8377889458664108</v>
      </c>
      <c r="I87" s="70">
        <f t="shared" si="3"/>
        <v>0.16004904761230437</v>
      </c>
      <c r="J87" s="241">
        <f t="shared" si="2"/>
        <v>1.1934801556542534</v>
      </c>
      <c r="K87" s="5">
        <f t="shared" si="4"/>
        <v>5.17</v>
      </c>
    </row>
    <row r="88" spans="1:11" ht="17.25" customHeight="1" thickBot="1">
      <c r="A88" s="262" t="s">
        <v>819</v>
      </c>
      <c r="B88" s="262" t="s">
        <v>592</v>
      </c>
      <c r="C88" s="262">
        <v>0.61</v>
      </c>
      <c r="D88" s="262" t="s">
        <v>32</v>
      </c>
      <c r="E88" s="262">
        <v>3</v>
      </c>
      <c r="F88" s="263">
        <f t="shared" si="9"/>
        <v>2.6488535241690667</v>
      </c>
      <c r="G88" s="263">
        <f t="shared" si="0"/>
        <v>0.9159735486576632</v>
      </c>
      <c r="H88" s="263">
        <f t="shared" si="10"/>
        <v>1.002061288193158</v>
      </c>
      <c r="I88" s="264">
        <f t="shared" si="3"/>
        <v>0.1914312138107954</v>
      </c>
      <c r="J88" s="265">
        <f t="shared" si="2"/>
        <v>1.427495872449205</v>
      </c>
      <c r="K88" s="266">
        <f t="shared" si="4"/>
        <v>6.19</v>
      </c>
    </row>
    <row r="89" spans="1:11" ht="17.25" customHeight="1" thickBot="1">
      <c r="A89" s="2" t="s">
        <v>821</v>
      </c>
      <c r="B89" s="2" t="s">
        <v>593</v>
      </c>
      <c r="C89" s="2">
        <v>0.33</v>
      </c>
      <c r="D89" s="2" t="s">
        <v>32</v>
      </c>
      <c r="E89" s="2">
        <v>3</v>
      </c>
      <c r="F89" s="33">
        <f t="shared" si="9"/>
        <v>1.4329863327472</v>
      </c>
      <c r="G89" s="33">
        <f t="shared" si="0"/>
        <v>0.4955266738639818</v>
      </c>
      <c r="H89" s="33">
        <f t="shared" si="10"/>
        <v>0.5420987296782659</v>
      </c>
      <c r="I89" s="70">
        <f t="shared" si="3"/>
        <v>0.10356114845502047</v>
      </c>
      <c r="J89" s="241">
        <f t="shared" si="2"/>
        <v>0.7722518654233405</v>
      </c>
      <c r="K89" s="5">
        <f t="shared" si="4"/>
        <v>3.35</v>
      </c>
    </row>
    <row r="90" spans="1:11" ht="17.25" customHeight="1" thickBot="1">
      <c r="A90" s="2" t="s">
        <v>820</v>
      </c>
      <c r="B90" s="3" t="s">
        <v>594</v>
      </c>
      <c r="C90" s="2">
        <v>0.41</v>
      </c>
      <c r="D90" s="2" t="s">
        <v>32</v>
      </c>
      <c r="E90" s="2">
        <v>3</v>
      </c>
      <c r="F90" s="33">
        <f t="shared" si="9"/>
        <v>1.7803769588677334</v>
      </c>
      <c r="G90" s="33">
        <f t="shared" si="0"/>
        <v>0.6156543523764622</v>
      </c>
      <c r="H90" s="33">
        <f t="shared" si="10"/>
        <v>0.6735166035396636</v>
      </c>
      <c r="I90" s="70">
        <f t="shared" si="3"/>
        <v>0.1286668814138133</v>
      </c>
      <c r="J90" s="241">
        <f aca="true" t="shared" si="11" ref="J90:J153">(F90+G90+H90+I90)*$C$19</f>
        <v>0.9594644388593018</v>
      </c>
      <c r="K90" s="5">
        <f t="shared" si="4"/>
        <v>4.16</v>
      </c>
    </row>
    <row r="91" spans="1:11" ht="17.25" customHeight="1" thickBot="1">
      <c r="A91" s="2" t="s">
        <v>822</v>
      </c>
      <c r="B91" s="2" t="s">
        <v>595</v>
      </c>
      <c r="C91" s="2">
        <v>0.36</v>
      </c>
      <c r="D91" s="2" t="s">
        <v>32</v>
      </c>
      <c r="E91" s="2">
        <v>3</v>
      </c>
      <c r="F91" s="33">
        <f t="shared" si="9"/>
        <v>1.5632578175424003</v>
      </c>
      <c r="G91" s="33">
        <f t="shared" si="0"/>
        <v>0.540574553306162</v>
      </c>
      <c r="H91" s="33">
        <f t="shared" si="10"/>
        <v>0.5913804323762901</v>
      </c>
      <c r="I91" s="70">
        <f aca="true" t="shared" si="12" ref="I91:I154">(F91+G91)*$C$21</f>
        <v>0.11297579831456779</v>
      </c>
      <c r="J91" s="241">
        <f t="shared" si="11"/>
        <v>0.8424565804618261</v>
      </c>
      <c r="K91" s="5">
        <f t="shared" si="4"/>
        <v>3.65</v>
      </c>
    </row>
    <row r="92" spans="1:11" ht="17.25" customHeight="1" thickBot="1">
      <c r="A92" s="2" t="s">
        <v>823</v>
      </c>
      <c r="B92" s="2" t="s">
        <v>596</v>
      </c>
      <c r="C92" s="2">
        <v>0.52</v>
      </c>
      <c r="D92" s="2" t="s">
        <v>32</v>
      </c>
      <c r="E92" s="2">
        <v>3</v>
      </c>
      <c r="F92" s="33">
        <f t="shared" si="9"/>
        <v>2.258039069783467</v>
      </c>
      <c r="G92" s="33">
        <f t="shared" si="0"/>
        <v>0.7808299103311229</v>
      </c>
      <c r="H92" s="33">
        <f t="shared" si="10"/>
        <v>0.8542161800990856</v>
      </c>
      <c r="I92" s="70">
        <f t="shared" si="12"/>
        <v>0.1631872642321535</v>
      </c>
      <c r="J92" s="241">
        <f t="shared" si="11"/>
        <v>1.2168817273337489</v>
      </c>
      <c r="K92" s="5">
        <f t="shared" si="4"/>
        <v>5.27</v>
      </c>
    </row>
    <row r="93" spans="1:11" ht="17.25" customHeight="1" thickBot="1">
      <c r="A93" s="2" t="s">
        <v>824</v>
      </c>
      <c r="B93" s="2" t="s">
        <v>597</v>
      </c>
      <c r="C93" s="2">
        <v>0.45</v>
      </c>
      <c r="D93" s="2" t="s">
        <v>32</v>
      </c>
      <c r="E93" s="2">
        <v>3</v>
      </c>
      <c r="F93" s="33">
        <f t="shared" si="9"/>
        <v>1.9540722719280006</v>
      </c>
      <c r="G93" s="33">
        <f t="shared" si="0"/>
        <v>0.6757181916327026</v>
      </c>
      <c r="H93" s="33">
        <f t="shared" si="10"/>
        <v>0.7392255404703627</v>
      </c>
      <c r="I93" s="70">
        <f t="shared" si="12"/>
        <v>0.14121974789320976</v>
      </c>
      <c r="J93" s="241">
        <f t="shared" si="11"/>
        <v>1.0530707255772827</v>
      </c>
      <c r="K93" s="5">
        <f aca="true" t="shared" si="13" ref="K93:K156">ROUND((F93+G93+H93+J93+I93),2)</f>
        <v>4.56</v>
      </c>
    </row>
    <row r="94" spans="1:11" ht="17.25" customHeight="1" thickBot="1">
      <c r="A94" s="262" t="s">
        <v>825</v>
      </c>
      <c r="B94" s="262" t="s">
        <v>598</v>
      </c>
      <c r="C94" s="262">
        <v>0.62</v>
      </c>
      <c r="D94" s="262" t="s">
        <v>32</v>
      </c>
      <c r="E94" s="262">
        <v>3</v>
      </c>
      <c r="F94" s="263">
        <f t="shared" si="9"/>
        <v>2.6922773524341337</v>
      </c>
      <c r="G94" s="263">
        <f t="shared" si="0"/>
        <v>0.9309895084717235</v>
      </c>
      <c r="H94" s="263">
        <f t="shared" si="10"/>
        <v>1.0184885224258329</v>
      </c>
      <c r="I94" s="264">
        <f t="shared" si="12"/>
        <v>0.1945694304306445</v>
      </c>
      <c r="J94" s="265">
        <f t="shared" si="11"/>
        <v>1.4508974441287001</v>
      </c>
      <c r="K94" s="266">
        <f t="shared" si="13"/>
        <v>6.29</v>
      </c>
    </row>
    <row r="95" spans="1:11" ht="17.25" customHeight="1" thickBot="1">
      <c r="A95" s="2" t="s">
        <v>600</v>
      </c>
      <c r="B95" s="2" t="s">
        <v>599</v>
      </c>
      <c r="C95" s="2">
        <v>0.08</v>
      </c>
      <c r="D95" s="2" t="s">
        <v>32</v>
      </c>
      <c r="E95" s="2">
        <v>4</v>
      </c>
      <c r="F95" s="33">
        <f>(($C$6*$E$9*$C$22/$C$7*C95)*(1+$C$10+$C$11))*(1+$C$12+$E$14+$C$15)*(1+$C$16)+($C$6*$C$20/$C$7*C95)</f>
        <v>0.4129822108091734</v>
      </c>
      <c r="G95" s="33">
        <f>F95*$C$17</f>
        <v>0.14280924849781215</v>
      </c>
      <c r="H95" s="33">
        <f t="shared" si="10"/>
        <v>0.1562311703491103</v>
      </c>
      <c r="I95" s="70">
        <f t="shared" si="12"/>
        <v>0.029846001364785126</v>
      </c>
      <c r="J95" s="241">
        <f t="shared" si="11"/>
        <v>0.2225605893062643</v>
      </c>
      <c r="K95" s="5">
        <f t="shared" si="13"/>
        <v>0.96</v>
      </c>
    </row>
    <row r="96" spans="1:11" s="144" customFormat="1" ht="17.25" customHeight="1" thickBot="1">
      <c r="A96" s="246" t="s">
        <v>2605</v>
      </c>
      <c r="B96" s="267" t="s">
        <v>602</v>
      </c>
      <c r="C96" s="267">
        <v>0.1</v>
      </c>
      <c r="D96" s="267" t="s">
        <v>32</v>
      </c>
      <c r="E96" s="267">
        <v>4</v>
      </c>
      <c r="F96" s="242"/>
      <c r="G96" s="242"/>
      <c r="H96" s="242"/>
      <c r="I96" s="243"/>
      <c r="J96" s="244"/>
      <c r="K96" s="245">
        <v>2.17</v>
      </c>
    </row>
    <row r="97" spans="1:11" ht="17.25" customHeight="1" thickBot="1">
      <c r="A97" s="2" t="s">
        <v>601</v>
      </c>
      <c r="B97" s="2" t="s">
        <v>603</v>
      </c>
      <c r="C97" s="2">
        <v>0.08</v>
      </c>
      <c r="D97" s="2" t="s">
        <v>32</v>
      </c>
      <c r="E97" s="2">
        <v>4</v>
      </c>
      <c r="F97" s="33">
        <f>(($C$6*$E$9*$C$22/$C$7*C97)*(1+$C$10+$C$11))*(1+$C$12+$E$14+$C$15)*(1+$C$16)+($C$6*$C$20/$C$7*C97)</f>
        <v>0.4129822108091734</v>
      </c>
      <c r="G97" s="33">
        <f>F97*$C$17</f>
        <v>0.14280924849781215</v>
      </c>
      <c r="H97" s="33">
        <f>F97*$C$18</f>
        <v>0.1562311703491103</v>
      </c>
      <c r="I97" s="70">
        <f t="shared" si="12"/>
        <v>0.029846001364785126</v>
      </c>
      <c r="J97" s="241">
        <f t="shared" si="11"/>
        <v>0.2225605893062643</v>
      </c>
      <c r="K97" s="5">
        <f t="shared" si="13"/>
        <v>0.96</v>
      </c>
    </row>
    <row r="98" spans="1:11" ht="15.75" thickBot="1">
      <c r="A98" s="2" t="s">
        <v>604</v>
      </c>
      <c r="B98" s="2" t="s">
        <v>605</v>
      </c>
      <c r="C98" s="2"/>
      <c r="D98" s="2" t="s">
        <v>32</v>
      </c>
      <c r="E98" s="2">
        <v>2</v>
      </c>
      <c r="F98" s="2"/>
      <c r="G98" s="2"/>
      <c r="H98" s="2"/>
      <c r="I98" s="70"/>
      <c r="J98" s="241"/>
      <c r="K98" s="5"/>
    </row>
    <row r="99" spans="1:11" ht="15.75" thickBot="1">
      <c r="A99" s="2" t="s">
        <v>606</v>
      </c>
      <c r="B99" s="2">
        <v>1</v>
      </c>
      <c r="C99" s="2">
        <v>0.038</v>
      </c>
      <c r="D99" s="2"/>
      <c r="E99" s="2"/>
      <c r="F99" s="33">
        <f>(($C$6*$C$9*$C$22/$C$7*C99)*(1+$C$10+$C$11))*(1+$C$12+$C$14+$C$15)*(1+$C$16)+($C$6*$C$20/$C$7*C99)</f>
        <v>0.12644420740552534</v>
      </c>
      <c r="G99" s="33">
        <f>F99*$C$17</f>
        <v>0.04372440692083066</v>
      </c>
      <c r="H99" s="33">
        <f>F99*$C$18</f>
        <v>0.047833843661510236</v>
      </c>
      <c r="I99" s="70">
        <f t="shared" si="12"/>
        <v>0.009138054589325317</v>
      </c>
      <c r="J99" s="241">
        <f t="shared" si="11"/>
        <v>0.06814215377315745</v>
      </c>
      <c r="K99" s="5">
        <f t="shared" si="13"/>
        <v>0.3</v>
      </c>
    </row>
    <row r="100" spans="1:11" ht="15.75" thickBot="1">
      <c r="A100" s="2" t="s">
        <v>607</v>
      </c>
      <c r="B100" s="2">
        <v>2</v>
      </c>
      <c r="C100" s="2">
        <v>0.047</v>
      </c>
      <c r="D100" s="2"/>
      <c r="E100" s="2"/>
      <c r="F100" s="33">
        <f>(($C$6*$C$9*$C$22/$C$7*C100)*(1+$C$10+$C$11))*(1+$C$12+$C$14+$C$15)*(1+$C$16)+($C$6*$C$20/$C$7*C100)</f>
        <v>0.15639151968578133</v>
      </c>
      <c r="G100" s="33">
        <f>F100*$C$17</f>
        <v>0.05408018750734318</v>
      </c>
      <c r="H100" s="33">
        <f>F100*$C$18</f>
        <v>0.05916291189713108</v>
      </c>
      <c r="I100" s="70">
        <f t="shared" si="12"/>
        <v>0.011302330676270787</v>
      </c>
      <c r="J100" s="241">
        <f t="shared" si="11"/>
        <v>0.08428108492995791</v>
      </c>
      <c r="K100" s="5">
        <f t="shared" si="13"/>
        <v>0.37</v>
      </c>
    </row>
    <row r="101" spans="1:11" ht="15.75" thickBot="1">
      <c r="A101" s="2" t="s">
        <v>608</v>
      </c>
      <c r="B101" s="2" t="s">
        <v>609</v>
      </c>
      <c r="C101" s="2"/>
      <c r="D101" s="2" t="s">
        <v>32</v>
      </c>
      <c r="E101" s="2">
        <v>2</v>
      </c>
      <c r="F101" s="2"/>
      <c r="G101" s="2"/>
      <c r="H101" s="2"/>
      <c r="I101" s="70"/>
      <c r="J101" s="241"/>
      <c r="K101" s="5"/>
    </row>
    <row r="102" spans="1:11" ht="15.75" thickBot="1">
      <c r="A102" s="2" t="s">
        <v>606</v>
      </c>
      <c r="B102" s="2">
        <v>1</v>
      </c>
      <c r="C102" s="2">
        <v>0.043</v>
      </c>
      <c r="D102" s="2"/>
      <c r="E102" s="2"/>
      <c r="F102" s="33">
        <f>(($C$6*$C$9*$C$22/$C$7*C102)*(1+$C$10+$C$11))*(1+$C$12+$C$14+$C$15)*(1+$C$16)+($C$6*$C$20/$C$7*C102)</f>
        <v>0.14308160311677867</v>
      </c>
      <c r="G102" s="33">
        <f aca="true" t="shared" si="14" ref="G102:G107">F102*$C$17</f>
        <v>0.04947761835778206</v>
      </c>
      <c r="H102" s="33">
        <f aca="true" t="shared" si="15" ref="H102:H107">F102*$C$18</f>
        <v>0.05412777045907737</v>
      </c>
      <c r="I102" s="70">
        <f t="shared" si="12"/>
        <v>0.010340430193183911</v>
      </c>
      <c r="J102" s="241">
        <f t="shared" si="11"/>
        <v>0.0771082266380466</v>
      </c>
      <c r="K102" s="5">
        <f t="shared" si="13"/>
        <v>0.33</v>
      </c>
    </row>
    <row r="103" spans="1:11" ht="15.75" thickBot="1">
      <c r="A103" s="2" t="s">
        <v>607</v>
      </c>
      <c r="B103" s="2">
        <v>2</v>
      </c>
      <c r="C103" s="2">
        <v>0.052</v>
      </c>
      <c r="D103" s="2"/>
      <c r="E103" s="2"/>
      <c r="F103" s="33">
        <f>(($C$6*$C$9*$C$22/$C$7*C103)*(1+$C$10+$C$11))*(1+$C$12+$C$14+$C$15)*(1+$C$16)+($C$6*$C$20/$C$7*C103)</f>
        <v>0.17302891539703466</v>
      </c>
      <c r="G103" s="33">
        <f t="shared" si="14"/>
        <v>0.05983339894429458</v>
      </c>
      <c r="H103" s="33">
        <f t="shared" si="15"/>
        <v>0.06545683869469822</v>
      </c>
      <c r="I103" s="70">
        <f t="shared" si="12"/>
        <v>0.01250470628012938</v>
      </c>
      <c r="J103" s="241">
        <f t="shared" si="11"/>
        <v>0.09324715779484706</v>
      </c>
      <c r="K103" s="5">
        <f t="shared" si="13"/>
        <v>0.4</v>
      </c>
    </row>
    <row r="104" spans="1:11" ht="15.75" customHeight="1" thickBot="1">
      <c r="A104" s="2" t="s">
        <v>610</v>
      </c>
      <c r="B104" s="2" t="s">
        <v>612</v>
      </c>
      <c r="C104" s="2">
        <v>0.07</v>
      </c>
      <c r="D104" s="2" t="s">
        <v>32</v>
      </c>
      <c r="E104" s="2">
        <v>4</v>
      </c>
      <c r="F104" s="33">
        <f>(($C$6*$E$9*$C$22/$C$7*C104)*(1+$C$10+$C$11))*(1+$C$12+$E$14+$C$15)*(1+$C$16)+($C$6*$C$20/$C$7*C104)</f>
        <v>0.3613594344580267</v>
      </c>
      <c r="G104" s="33">
        <f t="shared" si="14"/>
        <v>0.12495809243558563</v>
      </c>
      <c r="H104" s="33">
        <f t="shared" si="15"/>
        <v>0.1367022740554715</v>
      </c>
      <c r="I104" s="70">
        <f t="shared" si="12"/>
        <v>0.02611525119418698</v>
      </c>
      <c r="J104" s="241">
        <f t="shared" si="11"/>
        <v>0.19474051564298125</v>
      </c>
      <c r="K104" s="5">
        <f t="shared" si="13"/>
        <v>0.84</v>
      </c>
    </row>
    <row r="105" spans="1:11" ht="30.75" customHeight="1" thickBot="1">
      <c r="A105" s="2" t="s">
        <v>611</v>
      </c>
      <c r="B105" s="2" t="s">
        <v>613</v>
      </c>
      <c r="C105" s="2">
        <v>0.08</v>
      </c>
      <c r="D105" s="2" t="s">
        <v>32</v>
      </c>
      <c r="E105" s="2">
        <v>4</v>
      </c>
      <c r="F105" s="33">
        <f>(($C$6*$E$9*$C$22/$C$7*C105)*(1+$C$10+$C$11))*(1+$C$12+$E$14+$C$15)*(1+$C$16)+($C$6*$C$20/$C$7*C105)</f>
        <v>0.4129822108091734</v>
      </c>
      <c r="G105" s="33">
        <f t="shared" si="14"/>
        <v>0.14280924849781215</v>
      </c>
      <c r="H105" s="33">
        <f t="shared" si="15"/>
        <v>0.1562311703491103</v>
      </c>
      <c r="I105" s="70">
        <f t="shared" si="12"/>
        <v>0.029846001364785126</v>
      </c>
      <c r="J105" s="241">
        <f t="shared" si="11"/>
        <v>0.2225605893062643</v>
      </c>
      <c r="K105" s="5">
        <f t="shared" si="13"/>
        <v>0.96</v>
      </c>
    </row>
    <row r="106" spans="1:11" ht="15" customHeight="1" thickBot="1">
      <c r="A106" s="2" t="s">
        <v>616</v>
      </c>
      <c r="B106" s="2" t="s">
        <v>614</v>
      </c>
      <c r="C106" s="2">
        <v>0.07</v>
      </c>
      <c r="D106" s="2" t="s">
        <v>32</v>
      </c>
      <c r="E106" s="2">
        <v>2</v>
      </c>
      <c r="F106" s="33">
        <f>(($C$6*$C$9*$C$22/$C$7*C106)*(1+$C$10+$C$11))*(1+$C$12+$C$14+$C$15)*(1+$C$16)+($C$6*$C$20/$C$7*C106)</f>
        <v>0.23292353995754672</v>
      </c>
      <c r="G106" s="33">
        <f t="shared" si="14"/>
        <v>0.08054496011731965</v>
      </c>
      <c r="H106" s="33">
        <f t="shared" si="15"/>
        <v>0.08811497516593993</v>
      </c>
      <c r="I106" s="70">
        <f t="shared" si="12"/>
        <v>0.016833258454020325</v>
      </c>
      <c r="J106" s="241">
        <f t="shared" si="11"/>
        <v>0.125525020108448</v>
      </c>
      <c r="K106" s="5">
        <f t="shared" si="13"/>
        <v>0.54</v>
      </c>
    </row>
    <row r="107" spans="1:11" ht="16.5" customHeight="1" thickBot="1">
      <c r="A107" s="2" t="s">
        <v>617</v>
      </c>
      <c r="B107" s="2" t="s">
        <v>615</v>
      </c>
      <c r="C107" s="2">
        <v>0.04</v>
      </c>
      <c r="D107" s="2" t="s">
        <v>32</v>
      </c>
      <c r="E107" s="2">
        <v>2</v>
      </c>
      <c r="F107" s="33">
        <f>(($C$6*$C$9*$C$22/$C$7*C107)*(1+$C$10+$C$11))*(1+$C$12+$C$14+$C$15)*(1+$C$16)+($C$6*$C$20/$C$7*C107)</f>
        <v>0.13309916569002667</v>
      </c>
      <c r="G107" s="33">
        <f t="shared" si="14"/>
        <v>0.04602569149561122</v>
      </c>
      <c r="H107" s="33">
        <f t="shared" si="15"/>
        <v>0.05035141438053709</v>
      </c>
      <c r="I107" s="70">
        <f t="shared" si="12"/>
        <v>0.009619004830868754</v>
      </c>
      <c r="J107" s="241">
        <f t="shared" si="11"/>
        <v>0.07172858291911312</v>
      </c>
      <c r="K107" s="5">
        <f t="shared" si="13"/>
        <v>0.31</v>
      </c>
    </row>
    <row r="108" spans="1:11" ht="15.75" thickBot="1">
      <c r="A108" s="1" t="s">
        <v>1476</v>
      </c>
      <c r="B108" s="1" t="s">
        <v>1477</v>
      </c>
      <c r="C108" s="1">
        <v>0.18</v>
      </c>
      <c r="D108" s="1" t="s">
        <v>32</v>
      </c>
      <c r="E108" s="1">
        <v>2</v>
      </c>
      <c r="F108" s="33">
        <f>(($C$6*$C$9*$C$22/$C$7*C108)*(1+$C$10+$C$11))*(1+$C$12+$C$14+$C$15)*(1+$C$16)+($C$6*$C$20/$C$7*C108)</f>
        <v>0.59894624560512</v>
      </c>
      <c r="G108" s="33">
        <f>F108*$C$17</f>
        <v>0.2071156117302505</v>
      </c>
      <c r="H108" s="33">
        <f>F108*$C$18</f>
        <v>0.2265813647124169</v>
      </c>
      <c r="I108" s="70">
        <f t="shared" si="12"/>
        <v>0.04328552173890939</v>
      </c>
      <c r="J108" s="241">
        <f t="shared" si="11"/>
        <v>0.3227786231360091</v>
      </c>
      <c r="K108" s="5">
        <f t="shared" si="13"/>
        <v>1.4</v>
      </c>
    </row>
    <row r="109" spans="1:11" ht="15.75" thickBot="1">
      <c r="A109" s="1" t="s">
        <v>1478</v>
      </c>
      <c r="B109" s="1" t="s">
        <v>1479</v>
      </c>
      <c r="C109" s="1"/>
      <c r="D109" s="1"/>
      <c r="E109" s="1"/>
      <c r="F109" s="1"/>
      <c r="G109" s="1"/>
      <c r="H109" s="1"/>
      <c r="I109" s="70"/>
      <c r="J109" s="241">
        <f t="shared" si="11"/>
        <v>0</v>
      </c>
      <c r="K109" s="5">
        <f t="shared" si="13"/>
        <v>0</v>
      </c>
    </row>
    <row r="110" spans="1:11" ht="15.75" thickBot="1">
      <c r="A110" s="1" t="s">
        <v>1480</v>
      </c>
      <c r="B110" s="1">
        <v>81.1</v>
      </c>
      <c r="C110" s="1">
        <v>0.08</v>
      </c>
      <c r="D110" s="1" t="s">
        <v>32</v>
      </c>
      <c r="E110" s="1">
        <v>2</v>
      </c>
      <c r="F110" s="33">
        <f>(($C$6*$C$9*$C$22/$C$7*C110)*(1+$C$10+$C$11))*(1+$C$12+$C$14+$C$15)*(1+$C$16)+($C$6*$C$20/$C$7*C110)</f>
        <v>0.26619833138005333</v>
      </c>
      <c r="G110" s="33">
        <f>F110*$C$17</f>
        <v>0.09205138299122244</v>
      </c>
      <c r="H110" s="33">
        <f>F110*$C$18</f>
        <v>0.10070282876107418</v>
      </c>
      <c r="I110" s="70">
        <f t="shared" si="12"/>
        <v>0.01923800966173751</v>
      </c>
      <c r="J110" s="241">
        <f t="shared" si="11"/>
        <v>0.14345716583822624</v>
      </c>
      <c r="K110" s="5">
        <f t="shared" si="13"/>
        <v>0.62</v>
      </c>
    </row>
    <row r="111" spans="1:11" ht="15.75" thickBot="1">
      <c r="A111" s="1" t="s">
        <v>1481</v>
      </c>
      <c r="B111" s="1">
        <v>81.2</v>
      </c>
      <c r="C111" s="1">
        <v>0.08</v>
      </c>
      <c r="D111" s="1" t="s">
        <v>32</v>
      </c>
      <c r="E111" s="1">
        <v>2</v>
      </c>
      <c r="F111" s="33">
        <f>(($C$6*$C$9*$C$22/$C$7*C111)*(1+$C$10+$C$11))*(1+$C$12+$C$14+$C$15)*(1+$C$16)+($C$6*$C$20/$C$7*C111)</f>
        <v>0.26619833138005333</v>
      </c>
      <c r="G111" s="33">
        <f>F111*$C$17</f>
        <v>0.09205138299122244</v>
      </c>
      <c r="H111" s="33">
        <f>F111*$C$18</f>
        <v>0.10070282876107418</v>
      </c>
      <c r="I111" s="70">
        <f t="shared" si="12"/>
        <v>0.01923800966173751</v>
      </c>
      <c r="J111" s="241">
        <f t="shared" si="11"/>
        <v>0.14345716583822624</v>
      </c>
      <c r="K111" s="5">
        <f t="shared" si="13"/>
        <v>0.62</v>
      </c>
    </row>
    <row r="112" spans="1:11" ht="27.75" customHeight="1" thickBot="1">
      <c r="A112" s="13" t="s">
        <v>1482</v>
      </c>
      <c r="B112" s="1" t="s">
        <v>1483</v>
      </c>
      <c r="C112" s="1">
        <v>0.2</v>
      </c>
      <c r="D112" s="1" t="s">
        <v>32</v>
      </c>
      <c r="E112" s="1">
        <v>3</v>
      </c>
      <c r="F112" s="33">
        <f>(($C$6*$D$9*$C$22/$C$7*C112)*(1+$C$10+$C$11))*(1+$C$12+$D$14+$C$15)*(1+$C$16)+($C$6*$C$20/$C$7*C112)</f>
        <v>0.8684765653013334</v>
      </c>
      <c r="G112" s="33">
        <f>F112*$C$17</f>
        <v>0.3003191962812011</v>
      </c>
      <c r="H112" s="33">
        <f>F112*$C$18</f>
        <v>0.32854468465349446</v>
      </c>
      <c r="I112" s="70">
        <f t="shared" si="12"/>
        <v>0.0627643323969821</v>
      </c>
      <c r="J112" s="241">
        <f t="shared" si="11"/>
        <v>0.4680314335899034</v>
      </c>
      <c r="K112" s="5">
        <f t="shared" si="13"/>
        <v>2.03</v>
      </c>
    </row>
    <row r="113" spans="1:11" ht="15.75" thickBot="1">
      <c r="A113" s="49" t="s">
        <v>1484</v>
      </c>
      <c r="B113" s="1" t="s">
        <v>1486</v>
      </c>
      <c r="C113" s="1"/>
      <c r="D113" s="1"/>
      <c r="E113" s="1"/>
      <c r="F113" s="1"/>
      <c r="G113" s="1"/>
      <c r="H113" s="1"/>
      <c r="I113" s="70"/>
      <c r="J113" s="241"/>
      <c r="K113" s="5"/>
    </row>
    <row r="114" spans="1:11" ht="15.75" thickBot="1">
      <c r="A114" s="49" t="s">
        <v>1485</v>
      </c>
      <c r="B114" s="1">
        <v>83.1</v>
      </c>
      <c r="C114" s="1">
        <v>0.25</v>
      </c>
      <c r="D114" s="1" t="s">
        <v>32</v>
      </c>
      <c r="E114" s="1">
        <v>4</v>
      </c>
      <c r="F114" s="33">
        <f>(($C$6*$E$9*$C$22/$C$7*C114)*(1+$C$10+$C$11))*(1+$C$12+$E$14+$C$15)*(1+$C$16)+($C$6*$C$20/$C$7*C114)</f>
        <v>1.2905694087786665</v>
      </c>
      <c r="G114" s="33">
        <f>F114*$C$17</f>
        <v>0.4462789015556629</v>
      </c>
      <c r="H114" s="33">
        <f>F114*$C$18</f>
        <v>0.4882224073409696</v>
      </c>
      <c r="I114" s="70">
        <f t="shared" si="12"/>
        <v>0.09326875426495349</v>
      </c>
      <c r="J114" s="241">
        <f t="shared" si="11"/>
        <v>0.6955018415820757</v>
      </c>
      <c r="K114" s="5">
        <f t="shared" si="13"/>
        <v>3.01</v>
      </c>
    </row>
    <row r="115" spans="1:11" ht="15.75" thickBot="1">
      <c r="A115" s="49" t="s">
        <v>1487</v>
      </c>
      <c r="B115" s="1">
        <v>83.2</v>
      </c>
      <c r="C115" s="1">
        <v>0.42</v>
      </c>
      <c r="D115" s="1" t="s">
        <v>32</v>
      </c>
      <c r="E115" s="1">
        <v>4</v>
      </c>
      <c r="F115" s="33">
        <f>(($C$6*$E$9*$C$22/$C$7*C115)*(1+$C$10+$C$11))*(1+$C$12+$E$14+$C$15)*(1+$C$16)+($C$6*$C$20/$C$7*C115)</f>
        <v>2.1681566067481604</v>
      </c>
      <c r="G115" s="33">
        <f>F115*$C$17</f>
        <v>0.7497485546135139</v>
      </c>
      <c r="H115" s="33">
        <f>F115*$C$18</f>
        <v>0.8202136443328291</v>
      </c>
      <c r="I115" s="70">
        <f t="shared" si="12"/>
        <v>0.15669150716512192</v>
      </c>
      <c r="J115" s="241">
        <f t="shared" si="11"/>
        <v>1.1684430938578876</v>
      </c>
      <c r="K115" s="5">
        <f t="shared" si="13"/>
        <v>5.06</v>
      </c>
    </row>
    <row r="116" spans="1:11" ht="15.75" thickBot="1">
      <c r="A116" s="49" t="s">
        <v>1488</v>
      </c>
      <c r="B116" s="1">
        <v>83.3</v>
      </c>
      <c r="C116" s="1">
        <v>0.62</v>
      </c>
      <c r="D116" s="1" t="s">
        <v>32</v>
      </c>
      <c r="E116" s="1">
        <v>4</v>
      </c>
      <c r="F116" s="33">
        <f>(($C$6*$E$9*$C$22/$C$7*C116)*(1+$C$10+$C$11))*(1+$C$12+$E$14+$C$15)*(1+$C$16)+($C$6*$C$20/$C$7*C116)</f>
        <v>3.2006121337710933</v>
      </c>
      <c r="G116" s="33">
        <f>F116*$C$17</f>
        <v>1.1067716758580441</v>
      </c>
      <c r="H116" s="33">
        <f>F116*$C$18</f>
        <v>1.2107915702056047</v>
      </c>
      <c r="I116" s="70">
        <f t="shared" si="12"/>
        <v>0.23130651057708468</v>
      </c>
      <c r="J116" s="241">
        <f t="shared" si="11"/>
        <v>1.7248445671235482</v>
      </c>
      <c r="K116" s="5">
        <f t="shared" si="13"/>
        <v>7.47</v>
      </c>
    </row>
    <row r="117" spans="1:11" ht="15.75" thickBot="1">
      <c r="A117" s="49" t="s">
        <v>1489</v>
      </c>
      <c r="B117" s="1" t="s">
        <v>1490</v>
      </c>
      <c r="C117" s="1"/>
      <c r="D117" s="1"/>
      <c r="E117" s="1"/>
      <c r="F117" s="33"/>
      <c r="G117" s="1"/>
      <c r="H117" s="1"/>
      <c r="I117" s="70"/>
      <c r="J117" s="241"/>
      <c r="K117" s="5"/>
    </row>
    <row r="118" spans="1:11" ht="15.75" thickBot="1">
      <c r="A118" s="49" t="s">
        <v>1491</v>
      </c>
      <c r="B118" s="49">
        <v>84.1</v>
      </c>
      <c r="C118" s="49">
        <v>0.15</v>
      </c>
      <c r="D118" s="49" t="s">
        <v>32</v>
      </c>
      <c r="E118" s="49">
        <v>4</v>
      </c>
      <c r="F118" s="33">
        <f>(($C$6*$E$9*$C$22/$C$7*C118)*(1+$C$10+$C$11))*(1+$C$12+$E$14+$C$15)*(1+$C$16)+($C$6*$C$20/$C$7*C118)</f>
        <v>0.7743416452672001</v>
      </c>
      <c r="G118" s="33">
        <f>F118*$C$17</f>
        <v>0.26776734093339777</v>
      </c>
      <c r="H118" s="33">
        <f>F118*$C$18</f>
        <v>0.2929334444045818</v>
      </c>
      <c r="I118" s="70">
        <f t="shared" si="12"/>
        <v>0.0559612525589721</v>
      </c>
      <c r="J118" s="241">
        <f t="shared" si="11"/>
        <v>0.4173011049492455</v>
      </c>
      <c r="K118" s="5">
        <f t="shared" si="13"/>
        <v>1.81</v>
      </c>
    </row>
    <row r="119" spans="1:11" ht="15.75" thickBot="1">
      <c r="A119" s="49" t="s">
        <v>1492</v>
      </c>
      <c r="B119" s="1">
        <v>84.2</v>
      </c>
      <c r="C119" s="1">
        <v>0.08</v>
      </c>
      <c r="D119" s="1" t="s">
        <v>32</v>
      </c>
      <c r="E119" s="1">
        <v>4</v>
      </c>
      <c r="F119" s="33">
        <f>(($C$6*$E$9*$C$22/$C$7*C119)*(1+$C$10+$C$11))*(1+$C$12+$E$14+$C$15)*(1+$C$16)+($C$6*$C$20/$C$7*C119)</f>
        <v>0.4129822108091734</v>
      </c>
      <c r="G119" s="33">
        <f>F119*$C$17</f>
        <v>0.14280924849781215</v>
      </c>
      <c r="H119" s="33">
        <f>F119*$C$18</f>
        <v>0.1562311703491103</v>
      </c>
      <c r="I119" s="70">
        <f t="shared" si="12"/>
        <v>0.029846001364785126</v>
      </c>
      <c r="J119" s="241">
        <f t="shared" si="11"/>
        <v>0.2225605893062643</v>
      </c>
      <c r="K119" s="5">
        <f t="shared" si="13"/>
        <v>0.96</v>
      </c>
    </row>
    <row r="120" spans="1:11" ht="15.75" thickBot="1">
      <c r="A120" s="49" t="s">
        <v>1493</v>
      </c>
      <c r="B120" s="1">
        <v>84.3</v>
      </c>
      <c r="C120" s="1">
        <v>0.08</v>
      </c>
      <c r="D120" s="1" t="s">
        <v>32</v>
      </c>
      <c r="E120" s="1">
        <v>4</v>
      </c>
      <c r="F120" s="33">
        <f>(($C$6*$E$9*$C$22/$C$7*C120)*(1+$C$10+$C$11))*(1+$C$12+$E$14+$C$15)*(1+$C$16)+($C$6*$C$20/$C$7*C120)</f>
        <v>0.4129822108091734</v>
      </c>
      <c r="G120" s="33">
        <f>F120*$C$17</f>
        <v>0.14280924849781215</v>
      </c>
      <c r="H120" s="33">
        <f>F120*$C$18</f>
        <v>0.1562311703491103</v>
      </c>
      <c r="I120" s="70">
        <f t="shared" si="12"/>
        <v>0.029846001364785126</v>
      </c>
      <c r="J120" s="241">
        <f t="shared" si="11"/>
        <v>0.2225605893062643</v>
      </c>
      <c r="K120" s="5">
        <f t="shared" si="13"/>
        <v>0.96</v>
      </c>
    </row>
    <row r="121" spans="1:11" ht="27.75" customHeight="1" thickBot="1">
      <c r="A121" s="13" t="s">
        <v>1494</v>
      </c>
      <c r="B121" s="7" t="s">
        <v>1495</v>
      </c>
      <c r="C121" s="1"/>
      <c r="D121" s="1"/>
      <c r="E121" s="1"/>
      <c r="F121" s="33"/>
      <c r="G121" s="1"/>
      <c r="H121" s="1"/>
      <c r="I121" s="70"/>
      <c r="J121" s="241"/>
      <c r="K121" s="5"/>
    </row>
    <row r="122" spans="1:11" ht="15.75" thickBot="1">
      <c r="A122" s="49" t="s">
        <v>1496</v>
      </c>
      <c r="B122" s="49">
        <v>85.1</v>
      </c>
      <c r="C122" s="49">
        <v>0.12</v>
      </c>
      <c r="D122" s="49" t="s">
        <v>32</v>
      </c>
      <c r="E122" s="49">
        <v>4</v>
      </c>
      <c r="F122" s="33">
        <f>(($C$6*$E$9*$C$22/$C$7*C122)*(1+$C$10+$C$11))*(1+$C$12+$E$14+$C$15)*(1+$C$16)+($C$6*$C$20/$C$7*C122)</f>
        <v>0.6194733162137601</v>
      </c>
      <c r="G122" s="33">
        <f>F122*$C$17</f>
        <v>0.21421387274671824</v>
      </c>
      <c r="H122" s="33">
        <f>F122*$C$18</f>
        <v>0.23434675552366546</v>
      </c>
      <c r="I122" s="70">
        <f t="shared" si="12"/>
        <v>0.04476900204717769</v>
      </c>
      <c r="J122" s="241">
        <f t="shared" si="11"/>
        <v>0.33384088395939643</v>
      </c>
      <c r="K122" s="5">
        <f t="shared" si="13"/>
        <v>1.45</v>
      </c>
    </row>
    <row r="123" spans="1:11" ht="15.75" thickBot="1">
      <c r="A123" s="49" t="s">
        <v>1497</v>
      </c>
      <c r="B123" s="49">
        <v>85.2</v>
      </c>
      <c r="C123" s="49">
        <v>0.13</v>
      </c>
      <c r="D123" s="49" t="s">
        <v>32</v>
      </c>
      <c r="E123" s="49">
        <v>4</v>
      </c>
      <c r="F123" s="33">
        <f>(($C$6*$E$9*$C$22/$C$7*C123)*(1+$C$10+$C$11))*(1+$C$12+$E$14+$C$15)*(1+$C$16)+($C$6*$C$20/$C$7*C123)</f>
        <v>0.6710960925649068</v>
      </c>
      <c r="G123" s="33">
        <f>F123*$C$17</f>
        <v>0.23206502880894475</v>
      </c>
      <c r="H123" s="33">
        <f>F123*$C$18</f>
        <v>0.25387565181730426</v>
      </c>
      <c r="I123" s="70">
        <f t="shared" si="12"/>
        <v>0.048499752217775825</v>
      </c>
      <c r="J123" s="241">
        <f t="shared" si="11"/>
        <v>0.36166095762267947</v>
      </c>
      <c r="K123" s="5">
        <f t="shared" si="13"/>
        <v>1.57</v>
      </c>
    </row>
    <row r="124" spans="1:11" ht="15.75" thickBot="1">
      <c r="A124" s="49" t="s">
        <v>1498</v>
      </c>
      <c r="B124" s="49">
        <v>85.3</v>
      </c>
      <c r="C124" s="49">
        <v>0.22</v>
      </c>
      <c r="D124" s="49" t="s">
        <v>32</v>
      </c>
      <c r="E124" s="49">
        <v>4</v>
      </c>
      <c r="F124" s="33">
        <f>(($C$6*$E$9*$C$22/$C$7*C124)*(1+$C$10+$C$11))*(1+$C$12+$E$14+$C$15)*(1+$C$16)+($C$6*$C$20/$C$7*C124)</f>
        <v>1.135701079725227</v>
      </c>
      <c r="G124" s="33">
        <f>F124*$C$17</f>
        <v>0.39272543336898347</v>
      </c>
      <c r="H124" s="33">
        <f>F124*$C$18</f>
        <v>0.4296357184600534</v>
      </c>
      <c r="I124" s="70">
        <f t="shared" si="12"/>
        <v>0.08207650375315909</v>
      </c>
      <c r="J124" s="241">
        <f t="shared" si="11"/>
        <v>0.6120416205922268</v>
      </c>
      <c r="K124" s="5">
        <f t="shared" si="13"/>
        <v>2.65</v>
      </c>
    </row>
    <row r="125" spans="1:11" ht="15.75" thickBot="1">
      <c r="A125" s="49" t="s">
        <v>1499</v>
      </c>
      <c r="B125" s="49"/>
      <c r="C125" s="49"/>
      <c r="D125" s="49"/>
      <c r="E125" s="49"/>
      <c r="F125" s="33"/>
      <c r="G125" s="1"/>
      <c r="H125" s="1"/>
      <c r="I125" s="70"/>
      <c r="J125" s="241"/>
      <c r="K125" s="5">
        <f t="shared" si="13"/>
        <v>0</v>
      </c>
    </row>
    <row r="126" spans="1:11" ht="15.75" thickBot="1">
      <c r="A126" s="49" t="s">
        <v>1500</v>
      </c>
      <c r="B126" s="49">
        <v>85.4</v>
      </c>
      <c r="C126" s="49">
        <v>0.02</v>
      </c>
      <c r="D126" s="49" t="s">
        <v>32</v>
      </c>
      <c r="E126" s="49">
        <v>4</v>
      </c>
      <c r="F126" s="33">
        <f>(($C$6*$E$9*$C$22/$C$7*C126)*(1+$C$10+$C$11))*(1+$C$12+$E$14+$C$15)*(1+$C$16)+($C$6*$C$20/$C$7*C126)</f>
        <v>0.10324555270229335</v>
      </c>
      <c r="G126" s="33">
        <f>F126*$C$17</f>
        <v>0.03570231212445304</v>
      </c>
      <c r="H126" s="33">
        <f>F126*$C$18</f>
        <v>0.039057792587277575</v>
      </c>
      <c r="I126" s="70">
        <f t="shared" si="12"/>
        <v>0.0074615003411962815</v>
      </c>
      <c r="J126" s="241">
        <f t="shared" si="11"/>
        <v>0.055640147326566074</v>
      </c>
      <c r="K126" s="5">
        <f t="shared" si="13"/>
        <v>0.24</v>
      </c>
    </row>
    <row r="127" spans="1:11" ht="15.75" thickBot="1">
      <c r="A127" s="49" t="s">
        <v>1501</v>
      </c>
      <c r="B127" s="49">
        <v>85.5</v>
      </c>
      <c r="C127" s="49">
        <v>0.031</v>
      </c>
      <c r="D127" s="49" t="s">
        <v>32</v>
      </c>
      <c r="E127" s="49">
        <v>4</v>
      </c>
      <c r="F127" s="33">
        <f>(($C$6*$E$9*$C$22/$C$7*C127)*(1+$C$10+$C$11))*(1+$C$12+$E$14+$C$15)*(1+$C$16)+($C$6*$C$20/$C$7*C127)</f>
        <v>0.16003060668855468</v>
      </c>
      <c r="G127" s="33">
        <f>F127*$C$17</f>
        <v>0.055338583792902206</v>
      </c>
      <c r="H127" s="33">
        <f>F127*$C$18</f>
        <v>0.06053957851028024</v>
      </c>
      <c r="I127" s="70">
        <f t="shared" si="12"/>
        <v>0.011565325528854234</v>
      </c>
      <c r="J127" s="241">
        <f t="shared" si="11"/>
        <v>0.08624222835617741</v>
      </c>
      <c r="K127" s="5">
        <f t="shared" si="13"/>
        <v>0.37</v>
      </c>
    </row>
    <row r="128" spans="1:11" ht="26.25" customHeight="1" thickBot="1">
      <c r="A128" s="13" t="s">
        <v>1502</v>
      </c>
      <c r="B128" s="49" t="s">
        <v>1503</v>
      </c>
      <c r="C128" s="49"/>
      <c r="D128" s="49"/>
      <c r="E128" s="49"/>
      <c r="F128" s="33"/>
      <c r="G128" s="1"/>
      <c r="H128" s="1"/>
      <c r="I128" s="70"/>
      <c r="J128" s="241"/>
      <c r="K128" s="5"/>
    </row>
    <row r="129" spans="1:11" ht="15.75" thickBot="1">
      <c r="A129" s="49" t="s">
        <v>1504</v>
      </c>
      <c r="B129" s="49">
        <v>86.1</v>
      </c>
      <c r="C129" s="49">
        <v>0.07</v>
      </c>
      <c r="D129" s="49" t="s">
        <v>32</v>
      </c>
      <c r="E129" s="49">
        <v>4</v>
      </c>
      <c r="F129" s="33">
        <f aca="true" t="shared" si="16" ref="F129:F191">(($C$6*$E$9*$C$22/$C$7*C129)*(1+$C$10+$C$11))*(1+$C$12+$E$14+$C$15)*(1+$C$16)+($C$6*$C$20/$C$7*C129)</f>
        <v>0.3613594344580267</v>
      </c>
      <c r="G129" s="33">
        <f aca="true" t="shared" si="17" ref="G129:G134">F129*$C$17</f>
        <v>0.12495809243558563</v>
      </c>
      <c r="H129" s="33">
        <f aca="true" t="shared" si="18" ref="H129:H134">F129*$C$18</f>
        <v>0.1367022740554715</v>
      </c>
      <c r="I129" s="70">
        <f t="shared" si="12"/>
        <v>0.02611525119418698</v>
      </c>
      <c r="J129" s="241">
        <f t="shared" si="11"/>
        <v>0.19474051564298125</v>
      </c>
      <c r="K129" s="5">
        <f t="shared" si="13"/>
        <v>0.84</v>
      </c>
    </row>
    <row r="130" spans="1:11" ht="15.75" thickBot="1">
      <c r="A130" s="49" t="s">
        <v>1505</v>
      </c>
      <c r="B130" s="49">
        <v>86.2</v>
      </c>
      <c r="C130" s="49">
        <v>0.1</v>
      </c>
      <c r="D130" s="49" t="s">
        <v>32</v>
      </c>
      <c r="E130" s="49">
        <v>4</v>
      </c>
      <c r="F130" s="33">
        <f t="shared" si="16"/>
        <v>0.5162277635114668</v>
      </c>
      <c r="G130" s="33">
        <f t="shared" si="17"/>
        <v>0.17851156062226523</v>
      </c>
      <c r="H130" s="33">
        <f t="shared" si="18"/>
        <v>0.19528896293638792</v>
      </c>
      <c r="I130" s="70">
        <f t="shared" si="12"/>
        <v>0.03730750170598141</v>
      </c>
      <c r="J130" s="241">
        <f t="shared" si="11"/>
        <v>0.2782007366328304</v>
      </c>
      <c r="K130" s="5">
        <f t="shared" si="13"/>
        <v>1.21</v>
      </c>
    </row>
    <row r="131" spans="1:11" ht="15.75" thickBot="1">
      <c r="A131" s="52" t="s">
        <v>1506</v>
      </c>
      <c r="B131" s="49">
        <v>86.3</v>
      </c>
      <c r="C131" s="49">
        <v>0.24</v>
      </c>
      <c r="D131" s="49" t="s">
        <v>32</v>
      </c>
      <c r="E131" s="49">
        <v>4</v>
      </c>
      <c r="F131" s="33">
        <f t="shared" si="16"/>
        <v>1.2389466324275202</v>
      </c>
      <c r="G131" s="33">
        <f t="shared" si="17"/>
        <v>0.4284277454934365</v>
      </c>
      <c r="H131" s="33">
        <f t="shared" si="18"/>
        <v>0.4686935110473309</v>
      </c>
      <c r="I131" s="70">
        <f t="shared" si="12"/>
        <v>0.08953800409435538</v>
      </c>
      <c r="J131" s="241">
        <f t="shared" si="11"/>
        <v>0.6676817679187929</v>
      </c>
      <c r="K131" s="5">
        <f t="shared" si="13"/>
        <v>2.89</v>
      </c>
    </row>
    <row r="132" spans="1:11" ht="15.75" thickBot="1">
      <c r="A132" s="49" t="s">
        <v>1507</v>
      </c>
      <c r="B132" s="49">
        <v>86.4</v>
      </c>
      <c r="C132" s="49">
        <v>0.012</v>
      </c>
      <c r="D132" s="49" t="s">
        <v>32</v>
      </c>
      <c r="E132" s="49">
        <v>4</v>
      </c>
      <c r="F132" s="33">
        <f t="shared" si="16"/>
        <v>0.06194733162137601</v>
      </c>
      <c r="G132" s="33">
        <f t="shared" si="17"/>
        <v>0.021421387274671824</v>
      </c>
      <c r="H132" s="33">
        <f t="shared" si="18"/>
        <v>0.023434675552366547</v>
      </c>
      <c r="I132" s="70">
        <f t="shared" si="12"/>
        <v>0.004476900204717769</v>
      </c>
      <c r="J132" s="241">
        <f t="shared" si="11"/>
        <v>0.03338408839593964</v>
      </c>
      <c r="K132" s="5">
        <f t="shared" si="13"/>
        <v>0.14</v>
      </c>
    </row>
    <row r="133" spans="1:11" ht="15.75" thickBot="1">
      <c r="A133" s="49" t="s">
        <v>1508</v>
      </c>
      <c r="B133" s="49">
        <v>86.5</v>
      </c>
      <c r="C133" s="49">
        <v>0.013</v>
      </c>
      <c r="D133" s="49" t="s">
        <v>32</v>
      </c>
      <c r="E133" s="49">
        <v>4</v>
      </c>
      <c r="F133" s="33">
        <f t="shared" si="16"/>
        <v>0.06710960925649068</v>
      </c>
      <c r="G133" s="33">
        <f t="shared" si="17"/>
        <v>0.023206502880894476</v>
      </c>
      <c r="H133" s="33">
        <f t="shared" si="18"/>
        <v>0.025387565181730423</v>
      </c>
      <c r="I133" s="70">
        <f t="shared" si="12"/>
        <v>0.004849975221777583</v>
      </c>
      <c r="J133" s="241">
        <f t="shared" si="11"/>
        <v>0.036166095762267945</v>
      </c>
      <c r="K133" s="5">
        <f t="shared" si="13"/>
        <v>0.16</v>
      </c>
    </row>
    <row r="134" spans="1:11" ht="15.75" thickBot="1">
      <c r="A134" s="49" t="s">
        <v>1509</v>
      </c>
      <c r="B134" s="49">
        <v>86.6</v>
      </c>
      <c r="C134" s="49">
        <v>0.022</v>
      </c>
      <c r="D134" s="49" t="s">
        <v>32</v>
      </c>
      <c r="E134" s="49">
        <v>4</v>
      </c>
      <c r="F134" s="33">
        <f t="shared" si="16"/>
        <v>0.11357010797252268</v>
      </c>
      <c r="G134" s="33">
        <f t="shared" si="17"/>
        <v>0.03927254333689834</v>
      </c>
      <c r="H134" s="33">
        <f t="shared" si="18"/>
        <v>0.042963571846005334</v>
      </c>
      <c r="I134" s="70">
        <f t="shared" si="12"/>
        <v>0.008207650375315907</v>
      </c>
      <c r="J134" s="241">
        <f t="shared" si="11"/>
        <v>0.06120416205922267</v>
      </c>
      <c r="K134" s="5">
        <f t="shared" si="13"/>
        <v>0.27</v>
      </c>
    </row>
    <row r="135" spans="1:11" ht="29.25" customHeight="1" thickBot="1">
      <c r="A135" s="13" t="s">
        <v>1510</v>
      </c>
      <c r="B135" s="49" t="s">
        <v>1511</v>
      </c>
      <c r="C135" s="49"/>
      <c r="D135" s="49"/>
      <c r="E135" s="49"/>
      <c r="F135" s="33"/>
      <c r="G135" s="1"/>
      <c r="H135" s="1"/>
      <c r="I135" s="70"/>
      <c r="J135" s="241"/>
      <c r="K135" s="5"/>
    </row>
    <row r="136" spans="1:11" ht="15.75" thickBot="1">
      <c r="A136" s="49" t="s">
        <v>1512</v>
      </c>
      <c r="B136" s="49">
        <v>87.1</v>
      </c>
      <c r="C136" s="49">
        <v>0.07</v>
      </c>
      <c r="D136" s="49" t="s">
        <v>32</v>
      </c>
      <c r="E136" s="49">
        <v>4</v>
      </c>
      <c r="F136" s="33">
        <f t="shared" si="16"/>
        <v>0.3613594344580267</v>
      </c>
      <c r="G136" s="33">
        <f>F136*$C$17</f>
        <v>0.12495809243558563</v>
      </c>
      <c r="H136" s="33">
        <f>F136*$C$18</f>
        <v>0.1367022740554715</v>
      </c>
      <c r="I136" s="70">
        <f t="shared" si="12"/>
        <v>0.02611525119418698</v>
      </c>
      <c r="J136" s="241">
        <f t="shared" si="11"/>
        <v>0.19474051564298125</v>
      </c>
      <c r="K136" s="5">
        <f t="shared" si="13"/>
        <v>0.84</v>
      </c>
    </row>
    <row r="137" spans="1:11" ht="15.75" thickBot="1">
      <c r="A137" s="49" t="s">
        <v>1513</v>
      </c>
      <c r="B137" s="49">
        <v>87.2</v>
      </c>
      <c r="C137" s="49">
        <v>0.08</v>
      </c>
      <c r="D137" s="49" t="s">
        <v>32</v>
      </c>
      <c r="E137" s="49">
        <v>4</v>
      </c>
      <c r="F137" s="33">
        <f t="shared" si="16"/>
        <v>0.4129822108091734</v>
      </c>
      <c r="G137" s="33">
        <f>F137*$C$17</f>
        <v>0.14280924849781215</v>
      </c>
      <c r="H137" s="33">
        <f>F137*$C$18</f>
        <v>0.1562311703491103</v>
      </c>
      <c r="I137" s="70">
        <f t="shared" si="12"/>
        <v>0.029846001364785126</v>
      </c>
      <c r="J137" s="241">
        <f t="shared" si="11"/>
        <v>0.2225605893062643</v>
      </c>
      <c r="K137" s="5">
        <f t="shared" si="13"/>
        <v>0.96</v>
      </c>
    </row>
    <row r="138" spans="1:11" ht="15.75" thickBot="1">
      <c r="A138" s="49" t="s">
        <v>1514</v>
      </c>
      <c r="B138" s="49" t="s">
        <v>1515</v>
      </c>
      <c r="C138" s="49"/>
      <c r="D138" s="49"/>
      <c r="E138" s="49"/>
      <c r="F138" s="33"/>
      <c r="G138" s="1"/>
      <c r="H138" s="1"/>
      <c r="I138" s="70"/>
      <c r="J138" s="241"/>
      <c r="K138" s="5"/>
    </row>
    <row r="139" spans="1:11" ht="15.75" thickBot="1">
      <c r="A139" s="49" t="s">
        <v>1512</v>
      </c>
      <c r="B139" s="49">
        <v>88.1</v>
      </c>
      <c r="C139" s="49">
        <v>0.14</v>
      </c>
      <c r="D139" s="49" t="s">
        <v>32</v>
      </c>
      <c r="E139" s="49">
        <v>4</v>
      </c>
      <c r="F139" s="33">
        <f t="shared" si="16"/>
        <v>0.7227188689160534</v>
      </c>
      <c r="G139" s="33">
        <f aca="true" t="shared" si="19" ref="G139:G144">F139*$C$17</f>
        <v>0.24991618487117126</v>
      </c>
      <c r="H139" s="33">
        <f aca="true" t="shared" si="20" ref="H139:H144">F139*$C$18</f>
        <v>0.273404548110943</v>
      </c>
      <c r="I139" s="70">
        <f t="shared" si="12"/>
        <v>0.05223050238837396</v>
      </c>
      <c r="J139" s="241">
        <f t="shared" si="11"/>
        <v>0.3894810312859625</v>
      </c>
      <c r="K139" s="5">
        <f t="shared" si="13"/>
        <v>1.69</v>
      </c>
    </row>
    <row r="140" spans="1:11" ht="15.75" thickBot="1">
      <c r="A140" s="1" t="s">
        <v>1516</v>
      </c>
      <c r="B140" s="1">
        <v>88.2</v>
      </c>
      <c r="C140" s="1">
        <v>0.17</v>
      </c>
      <c r="D140" s="1" t="s">
        <v>32</v>
      </c>
      <c r="E140" s="1">
        <v>4</v>
      </c>
      <c r="F140" s="33">
        <f t="shared" si="16"/>
        <v>0.8775871979694936</v>
      </c>
      <c r="G140" s="33">
        <f t="shared" si="19"/>
        <v>0.3034696530578509</v>
      </c>
      <c r="H140" s="33">
        <f t="shared" si="20"/>
        <v>0.33199123699185945</v>
      </c>
      <c r="I140" s="70">
        <f t="shared" si="12"/>
        <v>0.0634227529001684</v>
      </c>
      <c r="J140" s="241">
        <f t="shared" si="11"/>
        <v>0.47294125227581163</v>
      </c>
      <c r="K140" s="5">
        <f t="shared" si="13"/>
        <v>2.05</v>
      </c>
    </row>
    <row r="141" spans="1:11" ht="15.75" thickBot="1">
      <c r="A141" s="1" t="s">
        <v>1517</v>
      </c>
      <c r="B141" s="1">
        <v>88.3</v>
      </c>
      <c r="C141" s="1">
        <v>0.24</v>
      </c>
      <c r="D141" s="1" t="s">
        <v>32</v>
      </c>
      <c r="E141" s="1">
        <v>4</v>
      </c>
      <c r="F141" s="33">
        <f t="shared" si="16"/>
        <v>1.2389466324275202</v>
      </c>
      <c r="G141" s="33">
        <f t="shared" si="19"/>
        <v>0.4284277454934365</v>
      </c>
      <c r="H141" s="33">
        <f t="shared" si="20"/>
        <v>0.4686935110473309</v>
      </c>
      <c r="I141" s="70">
        <f t="shared" si="12"/>
        <v>0.08953800409435538</v>
      </c>
      <c r="J141" s="241">
        <f t="shared" si="11"/>
        <v>0.6676817679187929</v>
      </c>
      <c r="K141" s="5">
        <f t="shared" si="13"/>
        <v>2.89</v>
      </c>
    </row>
    <row r="142" spans="1:11" ht="15.75" thickBot="1">
      <c r="A142" s="1" t="s">
        <v>1518</v>
      </c>
      <c r="B142" s="1">
        <v>88.4</v>
      </c>
      <c r="C142" s="1">
        <v>0.016</v>
      </c>
      <c r="D142" s="1" t="s">
        <v>32</v>
      </c>
      <c r="E142" s="1">
        <v>4</v>
      </c>
      <c r="F142" s="33">
        <f t="shared" si="16"/>
        <v>0.08259644216183468</v>
      </c>
      <c r="G142" s="33">
        <f t="shared" si="19"/>
        <v>0.028561849699562433</v>
      </c>
      <c r="H142" s="33">
        <f t="shared" si="20"/>
        <v>0.03124623406982206</v>
      </c>
      <c r="I142" s="70">
        <f t="shared" si="12"/>
        <v>0.005969200272957025</v>
      </c>
      <c r="J142" s="241">
        <f t="shared" si="11"/>
        <v>0.04451211786125286</v>
      </c>
      <c r="K142" s="5">
        <f t="shared" si="13"/>
        <v>0.19</v>
      </c>
    </row>
    <row r="143" spans="1:11" ht="15.75" thickBot="1">
      <c r="A143" s="1" t="s">
        <v>1519</v>
      </c>
      <c r="B143" s="1">
        <v>88.5</v>
      </c>
      <c r="C143" s="1">
        <v>0.02</v>
      </c>
      <c r="D143" s="1" t="s">
        <v>32</v>
      </c>
      <c r="E143" s="1">
        <v>4</v>
      </c>
      <c r="F143" s="33">
        <f t="shared" si="16"/>
        <v>0.10324555270229335</v>
      </c>
      <c r="G143" s="33">
        <f t="shared" si="19"/>
        <v>0.03570231212445304</v>
      </c>
      <c r="H143" s="33">
        <f t="shared" si="20"/>
        <v>0.039057792587277575</v>
      </c>
      <c r="I143" s="70">
        <f t="shared" si="12"/>
        <v>0.0074615003411962815</v>
      </c>
      <c r="J143" s="241">
        <f t="shared" si="11"/>
        <v>0.055640147326566074</v>
      </c>
      <c r="K143" s="5">
        <f t="shared" si="13"/>
        <v>0.24</v>
      </c>
    </row>
    <row r="144" spans="1:11" ht="15.75" thickBot="1">
      <c r="A144" s="1" t="s">
        <v>1509</v>
      </c>
      <c r="B144" s="1">
        <v>88.6</v>
      </c>
      <c r="C144" s="1">
        <v>0.03</v>
      </c>
      <c r="D144" s="1" t="s">
        <v>32</v>
      </c>
      <c r="E144" s="1">
        <v>4</v>
      </c>
      <c r="F144" s="33">
        <f t="shared" si="16"/>
        <v>0.15486832905344003</v>
      </c>
      <c r="G144" s="33">
        <f t="shared" si="19"/>
        <v>0.05355346818667956</v>
      </c>
      <c r="H144" s="33">
        <f t="shared" si="20"/>
        <v>0.058586688880916366</v>
      </c>
      <c r="I144" s="70">
        <f t="shared" si="12"/>
        <v>0.011192250511794422</v>
      </c>
      <c r="J144" s="241">
        <f t="shared" si="11"/>
        <v>0.08346022098984911</v>
      </c>
      <c r="K144" s="5">
        <f t="shared" si="13"/>
        <v>0.36</v>
      </c>
    </row>
    <row r="145" spans="1:11" ht="28.5" customHeight="1" thickBot="1">
      <c r="A145" s="2" t="s">
        <v>1520</v>
      </c>
      <c r="B145" s="1" t="s">
        <v>1522</v>
      </c>
      <c r="C145" s="49"/>
      <c r="D145" s="1"/>
      <c r="E145" s="1"/>
      <c r="F145" s="33"/>
      <c r="G145" s="1"/>
      <c r="H145" s="1"/>
      <c r="I145" s="70"/>
      <c r="J145" s="241"/>
      <c r="K145" s="5"/>
    </row>
    <row r="146" spans="1:11" ht="15.75" thickBot="1">
      <c r="A146" s="1" t="s">
        <v>1521</v>
      </c>
      <c r="B146" s="1">
        <v>89.1</v>
      </c>
      <c r="C146" s="1">
        <v>0.16</v>
      </c>
      <c r="D146" s="1" t="s">
        <v>32</v>
      </c>
      <c r="E146" s="1">
        <v>4</v>
      </c>
      <c r="F146" s="33">
        <f t="shared" si="16"/>
        <v>0.8259644216183468</v>
      </c>
      <c r="G146" s="33">
        <f aca="true" t="shared" si="21" ref="G146:G151">F146*$C$17</f>
        <v>0.2856184969956243</v>
      </c>
      <c r="H146" s="33">
        <f aca="true" t="shared" si="22" ref="H146:H151">F146*$C$18</f>
        <v>0.3124623406982206</v>
      </c>
      <c r="I146" s="70">
        <f t="shared" si="12"/>
        <v>0.05969200272957025</v>
      </c>
      <c r="J146" s="241">
        <f t="shared" si="11"/>
        <v>0.4451211786125286</v>
      </c>
      <c r="K146" s="5">
        <f t="shared" si="13"/>
        <v>1.93</v>
      </c>
    </row>
    <row r="147" spans="1:11" ht="15.75" thickBot="1">
      <c r="A147" s="1" t="s">
        <v>1523</v>
      </c>
      <c r="B147" s="1">
        <v>89.2</v>
      </c>
      <c r="C147" s="1">
        <v>0.19</v>
      </c>
      <c r="D147" s="1" t="s">
        <v>32</v>
      </c>
      <c r="E147" s="1">
        <v>4</v>
      </c>
      <c r="F147" s="33">
        <f t="shared" si="16"/>
        <v>0.9808327506717868</v>
      </c>
      <c r="G147" s="33">
        <f t="shared" si="21"/>
        <v>0.33917196518230386</v>
      </c>
      <c r="H147" s="33">
        <f t="shared" si="22"/>
        <v>0.37104902957913694</v>
      </c>
      <c r="I147" s="70">
        <f t="shared" si="12"/>
        <v>0.07088425324136466</v>
      </c>
      <c r="J147" s="241">
        <f t="shared" si="11"/>
        <v>0.5285813996023776</v>
      </c>
      <c r="K147" s="5">
        <f t="shared" si="13"/>
        <v>2.29</v>
      </c>
    </row>
    <row r="148" spans="1:11" ht="15.75" thickBot="1">
      <c r="A148" s="1" t="s">
        <v>1524</v>
      </c>
      <c r="B148" s="1">
        <v>89.3</v>
      </c>
      <c r="C148" s="1">
        <v>0.31</v>
      </c>
      <c r="D148" s="1" t="s">
        <v>32</v>
      </c>
      <c r="E148" s="1">
        <v>4</v>
      </c>
      <c r="F148" s="33">
        <f t="shared" si="16"/>
        <v>1.6003060668855467</v>
      </c>
      <c r="G148" s="33">
        <f t="shared" si="21"/>
        <v>0.5533858379290221</v>
      </c>
      <c r="H148" s="33">
        <f t="shared" si="22"/>
        <v>0.6053957851028023</v>
      </c>
      <c r="I148" s="70">
        <f t="shared" si="12"/>
        <v>0.11565325528854234</v>
      </c>
      <c r="J148" s="241">
        <f t="shared" si="11"/>
        <v>0.8624222835617741</v>
      </c>
      <c r="K148" s="5">
        <f t="shared" si="13"/>
        <v>3.74</v>
      </c>
    </row>
    <row r="149" spans="1:11" ht="15.75" thickBot="1">
      <c r="A149" s="1" t="s">
        <v>1525</v>
      </c>
      <c r="B149" s="1">
        <v>89.4</v>
      </c>
      <c r="C149" s="1">
        <v>0.2</v>
      </c>
      <c r="D149" s="1" t="s">
        <v>32</v>
      </c>
      <c r="E149" s="1">
        <v>4</v>
      </c>
      <c r="F149" s="33">
        <f t="shared" si="16"/>
        <v>1.0324555270229336</v>
      </c>
      <c r="G149" s="33">
        <f t="shared" si="21"/>
        <v>0.35702312124453045</v>
      </c>
      <c r="H149" s="33">
        <f t="shared" si="22"/>
        <v>0.39057792587277584</v>
      </c>
      <c r="I149" s="70">
        <f t="shared" si="12"/>
        <v>0.07461500341196282</v>
      </c>
      <c r="J149" s="241">
        <f t="shared" si="11"/>
        <v>0.5564014732656608</v>
      </c>
      <c r="K149" s="5">
        <f t="shared" si="13"/>
        <v>2.41</v>
      </c>
    </row>
    <row r="150" spans="1:11" ht="15.75" thickBot="1">
      <c r="A150" s="1" t="s">
        <v>1526</v>
      </c>
      <c r="B150" s="1">
        <v>89.5</v>
      </c>
      <c r="C150" s="1">
        <v>0.25</v>
      </c>
      <c r="D150" s="1" t="s">
        <v>32</v>
      </c>
      <c r="E150" s="1">
        <v>4</v>
      </c>
      <c r="F150" s="33">
        <f t="shared" si="16"/>
        <v>1.2905694087786665</v>
      </c>
      <c r="G150" s="33">
        <f t="shared" si="21"/>
        <v>0.4462789015556629</v>
      </c>
      <c r="H150" s="33">
        <f t="shared" si="22"/>
        <v>0.4882224073409696</v>
      </c>
      <c r="I150" s="70">
        <f t="shared" si="12"/>
        <v>0.09326875426495349</v>
      </c>
      <c r="J150" s="241">
        <f t="shared" si="11"/>
        <v>0.6955018415820757</v>
      </c>
      <c r="K150" s="5">
        <f t="shared" si="13"/>
        <v>3.01</v>
      </c>
    </row>
    <row r="151" spans="1:11" ht="15.75" thickBot="1">
      <c r="A151" s="1" t="s">
        <v>1527</v>
      </c>
      <c r="B151" s="1">
        <v>89.6</v>
      </c>
      <c r="C151" s="1">
        <v>0.41</v>
      </c>
      <c r="D151" s="1" t="s">
        <v>32</v>
      </c>
      <c r="E151" s="1">
        <v>4</v>
      </c>
      <c r="F151" s="33">
        <f t="shared" si="16"/>
        <v>2.1165338303970134</v>
      </c>
      <c r="G151" s="33">
        <f t="shared" si="21"/>
        <v>0.7318973985512872</v>
      </c>
      <c r="H151" s="33">
        <f t="shared" si="22"/>
        <v>0.8006847480391902</v>
      </c>
      <c r="I151" s="70">
        <f t="shared" si="12"/>
        <v>0.15296075699452372</v>
      </c>
      <c r="J151" s="241">
        <f t="shared" si="11"/>
        <v>1.1406230201946042</v>
      </c>
      <c r="K151" s="5">
        <f t="shared" si="13"/>
        <v>4.94</v>
      </c>
    </row>
    <row r="152" spans="1:11" ht="15.75" thickBot="1">
      <c r="A152" s="1" t="s">
        <v>1528</v>
      </c>
      <c r="B152" s="1" t="s">
        <v>1529</v>
      </c>
      <c r="C152" s="1"/>
      <c r="D152" s="1"/>
      <c r="E152" s="1"/>
      <c r="F152" s="33"/>
      <c r="G152" s="1"/>
      <c r="H152" s="1"/>
      <c r="I152" s="70"/>
      <c r="J152" s="241"/>
      <c r="K152" s="5"/>
    </row>
    <row r="153" spans="1:11" ht="15.75" thickBot="1">
      <c r="A153" s="1" t="s">
        <v>1530</v>
      </c>
      <c r="B153" s="1">
        <v>90.1</v>
      </c>
      <c r="C153" s="1">
        <v>0.33</v>
      </c>
      <c r="D153" s="1" t="s">
        <v>32</v>
      </c>
      <c r="E153" s="1">
        <v>4</v>
      </c>
      <c r="F153" s="33">
        <f t="shared" si="16"/>
        <v>1.7035516195878402</v>
      </c>
      <c r="G153" s="33">
        <f aca="true" t="shared" si="23" ref="G153:G158">F153*$C$17</f>
        <v>0.5890881500534751</v>
      </c>
      <c r="H153" s="33">
        <f aca="true" t="shared" si="24" ref="H153:H158">F153*$C$18</f>
        <v>0.6444535776900799</v>
      </c>
      <c r="I153" s="70">
        <f t="shared" si="12"/>
        <v>0.12311475562973863</v>
      </c>
      <c r="J153" s="241">
        <f t="shared" si="11"/>
        <v>0.9180624308883402</v>
      </c>
      <c r="K153" s="5">
        <f t="shared" si="13"/>
        <v>3.98</v>
      </c>
    </row>
    <row r="154" spans="1:11" ht="15.75" thickBot="1">
      <c r="A154" s="1" t="s">
        <v>1531</v>
      </c>
      <c r="B154" s="1">
        <v>90.2</v>
      </c>
      <c r="C154" s="1">
        <v>0.45</v>
      </c>
      <c r="D154" s="1" t="s">
        <v>32</v>
      </c>
      <c r="E154" s="1">
        <v>4</v>
      </c>
      <c r="F154" s="33">
        <f t="shared" si="16"/>
        <v>2.3230249358016004</v>
      </c>
      <c r="G154" s="33">
        <f t="shared" si="23"/>
        <v>0.8033020228001934</v>
      </c>
      <c r="H154" s="33">
        <f t="shared" si="24"/>
        <v>0.8788003332137455</v>
      </c>
      <c r="I154" s="70">
        <f t="shared" si="12"/>
        <v>0.16788375767691632</v>
      </c>
      <c r="J154" s="241">
        <f aca="true" t="shared" si="25" ref="J154:J217">(F154+G154+H154+I154)*$C$19</f>
        <v>1.2519033148477365</v>
      </c>
      <c r="K154" s="5">
        <f t="shared" si="13"/>
        <v>5.42</v>
      </c>
    </row>
    <row r="155" spans="1:11" ht="15.75" thickBot="1">
      <c r="A155" s="1" t="s">
        <v>1532</v>
      </c>
      <c r="B155" s="1">
        <v>90.3</v>
      </c>
      <c r="C155" s="1">
        <v>0.66</v>
      </c>
      <c r="D155" s="1" t="s">
        <v>32</v>
      </c>
      <c r="E155" s="1">
        <v>4</v>
      </c>
      <c r="F155" s="33">
        <f t="shared" si="16"/>
        <v>3.4071032391756804</v>
      </c>
      <c r="G155" s="33">
        <f t="shared" si="23"/>
        <v>1.1781763001069503</v>
      </c>
      <c r="H155" s="33">
        <f t="shared" si="24"/>
        <v>1.2889071553801599</v>
      </c>
      <c r="I155" s="70">
        <f aca="true" t="shared" si="26" ref="I155:I218">(F155+G155)*$C$21</f>
        <v>0.24622951125947726</v>
      </c>
      <c r="J155" s="241">
        <f t="shared" si="25"/>
        <v>1.8361248617766803</v>
      </c>
      <c r="K155" s="5">
        <f t="shared" si="13"/>
        <v>7.96</v>
      </c>
    </row>
    <row r="156" spans="1:11" ht="15.75" thickBot="1">
      <c r="A156" s="1" t="s">
        <v>1533</v>
      </c>
      <c r="B156" s="1">
        <v>90.4</v>
      </c>
      <c r="C156" s="1">
        <v>0.49</v>
      </c>
      <c r="D156" s="1" t="s">
        <v>32</v>
      </c>
      <c r="E156" s="1">
        <v>4</v>
      </c>
      <c r="F156" s="33">
        <f t="shared" si="16"/>
        <v>2.529516041206187</v>
      </c>
      <c r="G156" s="33">
        <f t="shared" si="23"/>
        <v>0.8747066470490995</v>
      </c>
      <c r="H156" s="33">
        <f t="shared" si="24"/>
        <v>0.9569159183883006</v>
      </c>
      <c r="I156" s="70">
        <f t="shared" si="26"/>
        <v>0.18280675835930887</v>
      </c>
      <c r="J156" s="241">
        <f t="shared" si="25"/>
        <v>1.363183609500869</v>
      </c>
      <c r="K156" s="5">
        <f t="shared" si="13"/>
        <v>5.91</v>
      </c>
    </row>
    <row r="157" spans="1:11" ht="15.75" thickBot="1">
      <c r="A157" s="1" t="s">
        <v>1531</v>
      </c>
      <c r="B157" s="1">
        <v>90.5</v>
      </c>
      <c r="C157" s="1">
        <v>0.6</v>
      </c>
      <c r="D157" s="1" t="s">
        <v>32</v>
      </c>
      <c r="E157" s="1">
        <v>4</v>
      </c>
      <c r="F157" s="33">
        <f t="shared" si="16"/>
        <v>3.0973665810688003</v>
      </c>
      <c r="G157" s="33">
        <f t="shared" si="23"/>
        <v>1.071069363733591</v>
      </c>
      <c r="H157" s="33">
        <f t="shared" si="24"/>
        <v>1.1717337776183272</v>
      </c>
      <c r="I157" s="70">
        <f t="shared" si="26"/>
        <v>0.2238450102358884</v>
      </c>
      <c r="J157" s="241">
        <f t="shared" si="25"/>
        <v>1.669204419796982</v>
      </c>
      <c r="K157" s="5">
        <f aca="true" t="shared" si="27" ref="K157:K220">ROUND((F157+G157+H157+J157+I157),2)</f>
        <v>7.23</v>
      </c>
    </row>
    <row r="158" spans="1:11" ht="15.75" thickBot="1">
      <c r="A158" s="1" t="s">
        <v>1532</v>
      </c>
      <c r="B158" s="1">
        <v>90.6</v>
      </c>
      <c r="C158" s="1">
        <v>0.97</v>
      </c>
      <c r="D158" s="1" t="s">
        <v>32</v>
      </c>
      <c r="E158" s="1">
        <v>4</v>
      </c>
      <c r="F158" s="33">
        <f t="shared" si="16"/>
        <v>5.007409306061227</v>
      </c>
      <c r="G158" s="33">
        <f t="shared" si="23"/>
        <v>1.7315621380359723</v>
      </c>
      <c r="H158" s="33">
        <f t="shared" si="24"/>
        <v>1.8943029404829623</v>
      </c>
      <c r="I158" s="70">
        <f t="shared" si="26"/>
        <v>0.3618827665480196</v>
      </c>
      <c r="J158" s="241">
        <f t="shared" si="25"/>
        <v>2.698547145338454</v>
      </c>
      <c r="K158" s="5">
        <f t="shared" si="27"/>
        <v>11.69</v>
      </c>
    </row>
    <row r="159" spans="1:11" ht="15.75" thickBot="1">
      <c r="A159" s="1" t="s">
        <v>1534</v>
      </c>
      <c r="B159" s="1" t="s">
        <v>1535</v>
      </c>
      <c r="C159" s="1"/>
      <c r="D159" s="1"/>
      <c r="E159" s="1"/>
      <c r="F159" s="33"/>
      <c r="G159" s="1"/>
      <c r="H159" s="1"/>
      <c r="I159" s="70"/>
      <c r="J159" s="241"/>
      <c r="K159" s="5"/>
    </row>
    <row r="160" spans="1:11" ht="15.75" thickBot="1">
      <c r="A160" s="1" t="s">
        <v>1536</v>
      </c>
      <c r="B160" s="1">
        <v>91.1</v>
      </c>
      <c r="C160" s="1">
        <v>0.23</v>
      </c>
      <c r="D160" s="1" t="s">
        <v>32</v>
      </c>
      <c r="E160" s="1">
        <v>4</v>
      </c>
      <c r="F160" s="33">
        <f t="shared" si="16"/>
        <v>1.1873238560763735</v>
      </c>
      <c r="G160" s="33">
        <f aca="true" t="shared" si="28" ref="G160:G168">F160*$C$17</f>
        <v>0.41057658943120995</v>
      </c>
      <c r="H160" s="33">
        <f aca="true" t="shared" si="29" ref="H160:H168">F160*$C$18</f>
        <v>0.4491646147536921</v>
      </c>
      <c r="I160" s="70">
        <f t="shared" si="26"/>
        <v>0.08580725392375722</v>
      </c>
      <c r="J160" s="241">
        <f t="shared" si="25"/>
        <v>0.6398616942555098</v>
      </c>
      <c r="K160" s="5">
        <f t="shared" si="27"/>
        <v>2.77</v>
      </c>
    </row>
    <row r="161" spans="1:11" ht="15.75" thickBot="1">
      <c r="A161" s="1" t="s">
        <v>1531</v>
      </c>
      <c r="B161" s="1">
        <v>91.2</v>
      </c>
      <c r="C161" s="1">
        <v>0.29</v>
      </c>
      <c r="D161" s="1" t="s">
        <v>32</v>
      </c>
      <c r="E161" s="1">
        <v>4</v>
      </c>
      <c r="F161" s="33">
        <f t="shared" si="16"/>
        <v>1.4970605141832534</v>
      </c>
      <c r="G161" s="33">
        <f t="shared" si="28"/>
        <v>0.517683525804569</v>
      </c>
      <c r="H161" s="33">
        <f t="shared" si="29"/>
        <v>0.5663379925155247</v>
      </c>
      <c r="I161" s="70">
        <f t="shared" si="26"/>
        <v>0.10819175494734605</v>
      </c>
      <c r="J161" s="241">
        <f t="shared" si="25"/>
        <v>0.8067821362352079</v>
      </c>
      <c r="K161" s="5">
        <f t="shared" si="27"/>
        <v>3.5</v>
      </c>
    </row>
    <row r="162" spans="1:11" ht="15.75" thickBot="1">
      <c r="A162" s="1" t="s">
        <v>1532</v>
      </c>
      <c r="B162" s="1">
        <v>91.3</v>
      </c>
      <c r="C162" s="1">
        <v>0.46</v>
      </c>
      <c r="D162" s="1" t="s">
        <v>32</v>
      </c>
      <c r="E162" s="1">
        <v>4</v>
      </c>
      <c r="F162" s="33">
        <f t="shared" si="16"/>
        <v>2.374647712152747</v>
      </c>
      <c r="G162" s="33">
        <f t="shared" si="28"/>
        <v>0.8211531788624199</v>
      </c>
      <c r="H162" s="33">
        <f t="shared" si="29"/>
        <v>0.8983292295073843</v>
      </c>
      <c r="I162" s="70">
        <f t="shared" si="26"/>
        <v>0.17161450784751445</v>
      </c>
      <c r="J162" s="241">
        <f t="shared" si="25"/>
        <v>1.2797233885110195</v>
      </c>
      <c r="K162" s="5">
        <f t="shared" si="27"/>
        <v>5.55</v>
      </c>
    </row>
    <row r="163" spans="1:11" ht="15.75" thickBot="1">
      <c r="A163" s="1" t="s">
        <v>1530</v>
      </c>
      <c r="B163" s="1">
        <v>91.4</v>
      </c>
      <c r="C163" s="1">
        <v>0.36</v>
      </c>
      <c r="D163" s="1" t="s">
        <v>32</v>
      </c>
      <c r="E163" s="1">
        <v>4</v>
      </c>
      <c r="F163" s="33">
        <f t="shared" si="16"/>
        <v>1.8584199486412802</v>
      </c>
      <c r="G163" s="33">
        <f t="shared" si="28"/>
        <v>0.6426416182401548</v>
      </c>
      <c r="H163" s="33">
        <f t="shared" si="29"/>
        <v>0.7030402665709964</v>
      </c>
      <c r="I163" s="70">
        <f t="shared" si="26"/>
        <v>0.13430700614153307</v>
      </c>
      <c r="J163" s="241">
        <f t="shared" si="25"/>
        <v>1.0015226518781895</v>
      </c>
      <c r="K163" s="5">
        <f t="shared" si="27"/>
        <v>4.34</v>
      </c>
    </row>
    <row r="164" spans="1:11" ht="15.75" thickBot="1">
      <c r="A164" s="1" t="s">
        <v>1531</v>
      </c>
      <c r="B164" s="1">
        <v>91.5</v>
      </c>
      <c r="C164" s="1">
        <v>0.44</v>
      </c>
      <c r="D164" s="1" t="s">
        <v>32</v>
      </c>
      <c r="E164" s="1">
        <v>4</v>
      </c>
      <c r="F164" s="33">
        <f t="shared" si="16"/>
        <v>2.271402159450454</v>
      </c>
      <c r="G164" s="33">
        <f t="shared" si="28"/>
        <v>0.7854508667379669</v>
      </c>
      <c r="H164" s="33">
        <f t="shared" si="29"/>
        <v>0.8592714369201068</v>
      </c>
      <c r="I164" s="70">
        <f t="shared" si="26"/>
        <v>0.16415300750631817</v>
      </c>
      <c r="J164" s="241">
        <f t="shared" si="25"/>
        <v>1.2240832411844536</v>
      </c>
      <c r="K164" s="5">
        <f t="shared" si="27"/>
        <v>5.3</v>
      </c>
    </row>
    <row r="165" spans="1:11" ht="15.75" thickBot="1">
      <c r="A165" s="1" t="s">
        <v>1532</v>
      </c>
      <c r="B165" s="1">
        <v>91.6</v>
      </c>
      <c r="C165" s="1">
        <v>0.71</v>
      </c>
      <c r="D165" s="1" t="s">
        <v>32</v>
      </c>
      <c r="E165" s="1">
        <v>4</v>
      </c>
      <c r="F165" s="33">
        <f t="shared" si="16"/>
        <v>3.665217120931414</v>
      </c>
      <c r="G165" s="33">
        <f t="shared" si="28"/>
        <v>1.267432080418083</v>
      </c>
      <c r="H165" s="33">
        <f t="shared" si="29"/>
        <v>1.386551636848354</v>
      </c>
      <c r="I165" s="70">
        <f t="shared" si="26"/>
        <v>0.264883262112468</v>
      </c>
      <c r="J165" s="241">
        <f t="shared" si="25"/>
        <v>1.9752252300930957</v>
      </c>
      <c r="K165" s="5">
        <f t="shared" si="27"/>
        <v>8.56</v>
      </c>
    </row>
    <row r="166" spans="1:11" ht="15.75" thickBot="1">
      <c r="A166" s="1" t="s">
        <v>1533</v>
      </c>
      <c r="B166" s="1">
        <v>91.7</v>
      </c>
      <c r="C166" s="1">
        <v>0.53</v>
      </c>
      <c r="D166" s="1" t="s">
        <v>32</v>
      </c>
      <c r="E166" s="1">
        <v>4</v>
      </c>
      <c r="F166" s="33">
        <f t="shared" si="16"/>
        <v>2.7360071466107736</v>
      </c>
      <c r="G166" s="33">
        <f t="shared" si="28"/>
        <v>0.9461112712980055</v>
      </c>
      <c r="H166" s="33">
        <f t="shared" si="29"/>
        <v>1.0350315035628557</v>
      </c>
      <c r="I166" s="70">
        <f t="shared" si="26"/>
        <v>0.19772975904170143</v>
      </c>
      <c r="J166" s="241">
        <f t="shared" si="25"/>
        <v>1.4744639041540009</v>
      </c>
      <c r="K166" s="5">
        <f t="shared" si="27"/>
        <v>6.39</v>
      </c>
    </row>
    <row r="167" spans="1:11" ht="15.75" thickBot="1">
      <c r="A167" s="1" t="s">
        <v>1531</v>
      </c>
      <c r="B167" s="1">
        <v>91.8</v>
      </c>
      <c r="C167" s="1">
        <v>0.65</v>
      </c>
      <c r="D167" s="1" t="s">
        <v>32</v>
      </c>
      <c r="E167" s="1">
        <v>4</v>
      </c>
      <c r="F167" s="33">
        <f t="shared" si="16"/>
        <v>3.3554804628245334</v>
      </c>
      <c r="G167" s="33">
        <f t="shared" si="28"/>
        <v>1.1603251440447235</v>
      </c>
      <c r="H167" s="33">
        <f t="shared" si="29"/>
        <v>1.269378259086521</v>
      </c>
      <c r="I167" s="70">
        <f t="shared" si="26"/>
        <v>0.2424987610888791</v>
      </c>
      <c r="J167" s="241">
        <f t="shared" si="25"/>
        <v>1.8083047881133971</v>
      </c>
      <c r="K167" s="5">
        <f t="shared" si="27"/>
        <v>7.84</v>
      </c>
    </row>
    <row r="168" spans="1:11" ht="15.75" thickBot="1">
      <c r="A168" s="1" t="s">
        <v>1532</v>
      </c>
      <c r="B168" s="1">
        <v>91.9</v>
      </c>
      <c r="C168" s="1">
        <v>1.05</v>
      </c>
      <c r="D168" s="1" t="s">
        <v>32</v>
      </c>
      <c r="E168" s="1">
        <v>4</v>
      </c>
      <c r="F168" s="33">
        <f t="shared" si="16"/>
        <v>5.420391516870401</v>
      </c>
      <c r="G168" s="33">
        <f t="shared" si="28"/>
        <v>1.8743713865337848</v>
      </c>
      <c r="H168" s="33">
        <f t="shared" si="29"/>
        <v>2.0505341108320727</v>
      </c>
      <c r="I168" s="70">
        <f t="shared" si="26"/>
        <v>0.39172876791280475</v>
      </c>
      <c r="J168" s="241">
        <f t="shared" si="25"/>
        <v>2.921107734644719</v>
      </c>
      <c r="K168" s="5">
        <f t="shared" si="27"/>
        <v>12.66</v>
      </c>
    </row>
    <row r="169" spans="1:11" ht="15.75" thickBot="1">
      <c r="A169" s="49" t="s">
        <v>1537</v>
      </c>
      <c r="B169" s="1" t="s">
        <v>1538</v>
      </c>
      <c r="C169" s="1"/>
      <c r="D169" s="1"/>
      <c r="E169" s="1"/>
      <c r="F169" s="33"/>
      <c r="G169" s="1"/>
      <c r="H169" s="1"/>
      <c r="I169" s="70"/>
      <c r="J169" s="241"/>
      <c r="K169" s="5"/>
    </row>
    <row r="170" spans="1:11" ht="15.75" thickBot="1">
      <c r="A170" s="1" t="s">
        <v>1539</v>
      </c>
      <c r="B170" s="1">
        <v>92.1</v>
      </c>
      <c r="C170" s="1">
        <v>0.15</v>
      </c>
      <c r="D170" s="1" t="s">
        <v>32</v>
      </c>
      <c r="E170" s="1">
        <v>4</v>
      </c>
      <c r="F170" s="33">
        <f t="shared" si="16"/>
        <v>0.7743416452672001</v>
      </c>
      <c r="G170" s="33">
        <f aca="true" t="shared" si="30" ref="G170:G181">F170*$C$17</f>
        <v>0.26776734093339777</v>
      </c>
      <c r="H170" s="33">
        <f aca="true" t="shared" si="31" ref="H170:H181">F170*$C$18</f>
        <v>0.2929334444045818</v>
      </c>
      <c r="I170" s="70">
        <f t="shared" si="26"/>
        <v>0.0559612525589721</v>
      </c>
      <c r="J170" s="241">
        <f t="shared" si="25"/>
        <v>0.4173011049492455</v>
      </c>
      <c r="K170" s="5">
        <f t="shared" si="27"/>
        <v>1.81</v>
      </c>
    </row>
    <row r="171" spans="1:11" ht="15.75" thickBot="1">
      <c r="A171" s="1" t="s">
        <v>1540</v>
      </c>
      <c r="B171" s="1">
        <v>92.2</v>
      </c>
      <c r="C171" s="1">
        <v>0.18</v>
      </c>
      <c r="D171" s="1" t="s">
        <v>32</v>
      </c>
      <c r="E171" s="1">
        <v>4</v>
      </c>
      <c r="F171" s="33">
        <f t="shared" si="16"/>
        <v>0.9292099743206401</v>
      </c>
      <c r="G171" s="33">
        <f t="shared" si="30"/>
        <v>0.3213208091200774</v>
      </c>
      <c r="H171" s="33">
        <f t="shared" si="31"/>
        <v>0.3515201332854982</v>
      </c>
      <c r="I171" s="70">
        <f t="shared" si="26"/>
        <v>0.06715350307076653</v>
      </c>
      <c r="J171" s="241">
        <f t="shared" si="25"/>
        <v>0.5007613259390947</v>
      </c>
      <c r="K171" s="5">
        <f t="shared" si="27"/>
        <v>2.17</v>
      </c>
    </row>
    <row r="172" spans="1:11" ht="15.75" thickBot="1">
      <c r="A172" s="1" t="s">
        <v>1541</v>
      </c>
      <c r="B172" s="1">
        <v>92.3</v>
      </c>
      <c r="C172" s="1">
        <v>0.29</v>
      </c>
      <c r="D172" s="1" t="s">
        <v>32</v>
      </c>
      <c r="E172" s="1">
        <v>4</v>
      </c>
      <c r="F172" s="33">
        <f t="shared" si="16"/>
        <v>1.4970605141832534</v>
      </c>
      <c r="G172" s="33">
        <f t="shared" si="30"/>
        <v>0.517683525804569</v>
      </c>
      <c r="H172" s="33">
        <f t="shared" si="31"/>
        <v>0.5663379925155247</v>
      </c>
      <c r="I172" s="70">
        <f t="shared" si="26"/>
        <v>0.10819175494734605</v>
      </c>
      <c r="J172" s="241">
        <f t="shared" si="25"/>
        <v>0.8067821362352079</v>
      </c>
      <c r="K172" s="5">
        <f t="shared" si="27"/>
        <v>3.5</v>
      </c>
    </row>
    <row r="173" spans="1:11" ht="15.75" thickBot="1">
      <c r="A173" s="1" t="s">
        <v>1542</v>
      </c>
      <c r="B173" s="1">
        <v>92.4</v>
      </c>
      <c r="C173" s="1">
        <v>0.017</v>
      </c>
      <c r="D173" s="1" t="s">
        <v>32</v>
      </c>
      <c r="E173" s="1">
        <v>4</v>
      </c>
      <c r="F173" s="33">
        <f t="shared" si="16"/>
        <v>0.08775871979694935</v>
      </c>
      <c r="G173" s="33">
        <f t="shared" si="30"/>
        <v>0.030346965305785085</v>
      </c>
      <c r="H173" s="33">
        <f t="shared" si="31"/>
        <v>0.03319912369918594</v>
      </c>
      <c r="I173" s="70">
        <f t="shared" si="26"/>
        <v>0.006342275290016839</v>
      </c>
      <c r="J173" s="241">
        <f t="shared" si="25"/>
        <v>0.04729412522758117</v>
      </c>
      <c r="K173" s="5">
        <f t="shared" si="27"/>
        <v>0.2</v>
      </c>
    </row>
    <row r="174" spans="1:11" ht="15.75" thickBot="1">
      <c r="A174" s="1" t="s">
        <v>1543</v>
      </c>
      <c r="B174" s="1">
        <v>92.5</v>
      </c>
      <c r="C174" s="1">
        <v>0.02</v>
      </c>
      <c r="D174" s="1" t="s">
        <v>32</v>
      </c>
      <c r="E174" s="1">
        <v>4</v>
      </c>
      <c r="F174" s="33">
        <f t="shared" si="16"/>
        <v>0.10324555270229335</v>
      </c>
      <c r="G174" s="33">
        <f t="shared" si="30"/>
        <v>0.03570231212445304</v>
      </c>
      <c r="H174" s="33">
        <f t="shared" si="31"/>
        <v>0.039057792587277575</v>
      </c>
      <c r="I174" s="70">
        <f t="shared" si="26"/>
        <v>0.0074615003411962815</v>
      </c>
      <c r="J174" s="241">
        <f t="shared" si="25"/>
        <v>0.055640147326566074</v>
      </c>
      <c r="K174" s="5">
        <f t="shared" si="27"/>
        <v>0.24</v>
      </c>
    </row>
    <row r="175" spans="1:11" ht="15.75" thickBot="1">
      <c r="A175" s="1" t="s">
        <v>1544</v>
      </c>
      <c r="B175" s="1">
        <v>92.6</v>
      </c>
      <c r="C175" s="1">
        <v>0.03</v>
      </c>
      <c r="D175" s="1" t="s">
        <v>32</v>
      </c>
      <c r="E175" s="1">
        <v>4</v>
      </c>
      <c r="F175" s="33">
        <f t="shared" si="16"/>
        <v>0.15486832905344003</v>
      </c>
      <c r="G175" s="33">
        <f t="shared" si="30"/>
        <v>0.05355346818667956</v>
      </c>
      <c r="H175" s="33">
        <f t="shared" si="31"/>
        <v>0.058586688880916366</v>
      </c>
      <c r="I175" s="70">
        <f t="shared" si="26"/>
        <v>0.011192250511794422</v>
      </c>
      <c r="J175" s="241">
        <f t="shared" si="25"/>
        <v>0.08346022098984911</v>
      </c>
      <c r="K175" s="5">
        <f t="shared" si="27"/>
        <v>0.36</v>
      </c>
    </row>
    <row r="176" spans="1:11" ht="15.75" thickBot="1">
      <c r="A176" s="1" t="s">
        <v>1545</v>
      </c>
      <c r="B176" s="1">
        <v>92.7</v>
      </c>
      <c r="C176" s="1">
        <v>0.17</v>
      </c>
      <c r="D176" s="1" t="s">
        <v>32</v>
      </c>
      <c r="E176" s="1">
        <v>4</v>
      </c>
      <c r="F176" s="33">
        <f t="shared" si="16"/>
        <v>0.8775871979694936</v>
      </c>
      <c r="G176" s="33">
        <f t="shared" si="30"/>
        <v>0.3034696530578509</v>
      </c>
      <c r="H176" s="33">
        <f t="shared" si="31"/>
        <v>0.33199123699185945</v>
      </c>
      <c r="I176" s="70">
        <f t="shared" si="26"/>
        <v>0.0634227529001684</v>
      </c>
      <c r="J176" s="241">
        <f t="shared" si="25"/>
        <v>0.47294125227581163</v>
      </c>
      <c r="K176" s="5">
        <f t="shared" si="27"/>
        <v>2.05</v>
      </c>
    </row>
    <row r="177" spans="1:11" ht="15.75" thickBot="1">
      <c r="A177" s="1" t="s">
        <v>1540</v>
      </c>
      <c r="B177" s="1">
        <v>92.8</v>
      </c>
      <c r="C177" s="1">
        <v>0.2</v>
      </c>
      <c r="D177" s="1" t="s">
        <v>32</v>
      </c>
      <c r="E177" s="1">
        <v>4</v>
      </c>
      <c r="F177" s="33">
        <f t="shared" si="16"/>
        <v>1.0324555270229336</v>
      </c>
      <c r="G177" s="33">
        <f t="shared" si="30"/>
        <v>0.35702312124453045</v>
      </c>
      <c r="H177" s="33">
        <f t="shared" si="31"/>
        <v>0.39057792587277584</v>
      </c>
      <c r="I177" s="70">
        <f t="shared" si="26"/>
        <v>0.07461500341196282</v>
      </c>
      <c r="J177" s="241">
        <f t="shared" si="25"/>
        <v>0.5564014732656608</v>
      </c>
      <c r="K177" s="5">
        <f t="shared" si="27"/>
        <v>2.41</v>
      </c>
    </row>
    <row r="178" spans="1:11" ht="15.75" thickBot="1">
      <c r="A178" s="1" t="s">
        <v>1541</v>
      </c>
      <c r="B178" s="1">
        <v>92.9</v>
      </c>
      <c r="C178" s="1">
        <v>0.32</v>
      </c>
      <c r="D178" s="1" t="s">
        <v>32</v>
      </c>
      <c r="E178" s="1">
        <v>4</v>
      </c>
      <c r="F178" s="33">
        <f t="shared" si="16"/>
        <v>1.6519288432366936</v>
      </c>
      <c r="G178" s="33">
        <f t="shared" si="30"/>
        <v>0.5712369939912486</v>
      </c>
      <c r="H178" s="33">
        <f t="shared" si="31"/>
        <v>0.6249246813964412</v>
      </c>
      <c r="I178" s="70">
        <f t="shared" si="26"/>
        <v>0.1193840054591405</v>
      </c>
      <c r="J178" s="241">
        <f t="shared" si="25"/>
        <v>0.8902423572250572</v>
      </c>
      <c r="K178" s="5">
        <f t="shared" si="27"/>
        <v>3.86</v>
      </c>
    </row>
    <row r="179" spans="1:11" ht="15.75" thickBot="1">
      <c r="A179" s="1" t="s">
        <v>1542</v>
      </c>
      <c r="B179" s="50">
        <v>92.1</v>
      </c>
      <c r="C179" s="1">
        <v>0.022</v>
      </c>
      <c r="D179" s="1" t="s">
        <v>32</v>
      </c>
      <c r="E179" s="1">
        <v>4</v>
      </c>
      <c r="F179" s="33">
        <f t="shared" si="16"/>
        <v>0.11357010797252268</v>
      </c>
      <c r="G179" s="33">
        <f t="shared" si="30"/>
        <v>0.03927254333689834</v>
      </c>
      <c r="H179" s="33">
        <f t="shared" si="31"/>
        <v>0.042963571846005334</v>
      </c>
      <c r="I179" s="70">
        <f t="shared" si="26"/>
        <v>0.008207650375315907</v>
      </c>
      <c r="J179" s="241">
        <f t="shared" si="25"/>
        <v>0.06120416205922267</v>
      </c>
      <c r="K179" s="5">
        <f t="shared" si="27"/>
        <v>0.27</v>
      </c>
    </row>
    <row r="180" spans="1:11" ht="15.75" thickBot="1">
      <c r="A180" s="1" t="s">
        <v>1543</v>
      </c>
      <c r="B180" s="1">
        <v>92.11</v>
      </c>
      <c r="C180" s="1">
        <v>0.03</v>
      </c>
      <c r="D180" s="1" t="s">
        <v>32</v>
      </c>
      <c r="E180" s="1">
        <v>4</v>
      </c>
      <c r="F180" s="33">
        <f t="shared" si="16"/>
        <v>0.15486832905344003</v>
      </c>
      <c r="G180" s="33">
        <f t="shared" si="30"/>
        <v>0.05355346818667956</v>
      </c>
      <c r="H180" s="33">
        <f t="shared" si="31"/>
        <v>0.058586688880916366</v>
      </c>
      <c r="I180" s="70">
        <f t="shared" si="26"/>
        <v>0.011192250511794422</v>
      </c>
      <c r="J180" s="241">
        <f t="shared" si="25"/>
        <v>0.08346022098984911</v>
      </c>
      <c r="K180" s="5">
        <f t="shared" si="27"/>
        <v>0.36</v>
      </c>
    </row>
    <row r="181" spans="1:11" ht="15.75" thickBot="1">
      <c r="A181" s="1" t="s">
        <v>1544</v>
      </c>
      <c r="B181" s="1">
        <v>92.12</v>
      </c>
      <c r="C181" s="1">
        <v>0.04</v>
      </c>
      <c r="D181" s="1" t="s">
        <v>32</v>
      </c>
      <c r="E181" s="1">
        <v>4</v>
      </c>
      <c r="F181" s="33">
        <f t="shared" si="16"/>
        <v>0.2064911054045867</v>
      </c>
      <c r="G181" s="33">
        <f t="shared" si="30"/>
        <v>0.07140462424890608</v>
      </c>
      <c r="H181" s="33">
        <f t="shared" si="31"/>
        <v>0.07811558517455515</v>
      </c>
      <c r="I181" s="70">
        <f t="shared" si="26"/>
        <v>0.014923000682392563</v>
      </c>
      <c r="J181" s="241">
        <f t="shared" si="25"/>
        <v>0.11128029465313215</v>
      </c>
      <c r="K181" s="5">
        <f t="shared" si="27"/>
        <v>0.48</v>
      </c>
    </row>
    <row r="182" spans="1:11" ht="15.75" thickBot="1">
      <c r="A182" s="1" t="s">
        <v>1546</v>
      </c>
      <c r="B182" s="1" t="s">
        <v>1547</v>
      </c>
      <c r="C182" s="1"/>
      <c r="D182" s="1"/>
      <c r="E182" s="1"/>
      <c r="F182" s="33"/>
      <c r="G182" s="1"/>
      <c r="H182" s="1"/>
      <c r="I182" s="70"/>
      <c r="J182" s="241"/>
      <c r="K182" s="5"/>
    </row>
    <row r="183" spans="1:11" ht="15.75" thickBot="1">
      <c r="A183" s="1" t="s">
        <v>1539</v>
      </c>
      <c r="B183" s="1">
        <v>93.1</v>
      </c>
      <c r="C183" s="1">
        <v>0.11</v>
      </c>
      <c r="D183" s="1" t="s">
        <v>32</v>
      </c>
      <c r="E183" s="1">
        <v>4</v>
      </c>
      <c r="F183" s="33">
        <f t="shared" si="16"/>
        <v>0.5678505398626135</v>
      </c>
      <c r="G183" s="33">
        <f aca="true" t="shared" si="32" ref="G183:G194">F183*$C$17</f>
        <v>0.19636271668449173</v>
      </c>
      <c r="H183" s="33">
        <f aca="true" t="shared" si="33" ref="H183:H194">F183*$C$18</f>
        <v>0.2148178592300267</v>
      </c>
      <c r="I183" s="70">
        <f t="shared" si="26"/>
        <v>0.04103825187657954</v>
      </c>
      <c r="J183" s="241">
        <f t="shared" si="25"/>
        <v>0.3060208102961134</v>
      </c>
      <c r="K183" s="5">
        <f t="shared" si="27"/>
        <v>1.33</v>
      </c>
    </row>
    <row r="184" spans="1:11" ht="15.75" thickBot="1">
      <c r="A184" s="1" t="s">
        <v>1540</v>
      </c>
      <c r="B184" s="1">
        <v>93.2</v>
      </c>
      <c r="C184" s="1">
        <v>0.14</v>
      </c>
      <c r="D184" s="1" t="s">
        <v>32</v>
      </c>
      <c r="E184" s="1">
        <v>4</v>
      </c>
      <c r="F184" s="33">
        <f t="shared" si="16"/>
        <v>0.7227188689160534</v>
      </c>
      <c r="G184" s="33">
        <f t="shared" si="32"/>
        <v>0.24991618487117126</v>
      </c>
      <c r="H184" s="33">
        <f t="shared" si="33"/>
        <v>0.273404548110943</v>
      </c>
      <c r="I184" s="70">
        <f t="shared" si="26"/>
        <v>0.05223050238837396</v>
      </c>
      <c r="J184" s="241">
        <f t="shared" si="25"/>
        <v>0.3894810312859625</v>
      </c>
      <c r="K184" s="5">
        <f t="shared" si="27"/>
        <v>1.69</v>
      </c>
    </row>
    <row r="185" spans="1:11" ht="15.75" thickBot="1">
      <c r="A185" s="1" t="s">
        <v>1541</v>
      </c>
      <c r="B185" s="1">
        <v>93.3</v>
      </c>
      <c r="C185" s="1">
        <v>0.22</v>
      </c>
      <c r="D185" s="1" t="s">
        <v>32</v>
      </c>
      <c r="E185" s="1">
        <v>4</v>
      </c>
      <c r="F185" s="33">
        <f t="shared" si="16"/>
        <v>1.135701079725227</v>
      </c>
      <c r="G185" s="33">
        <f t="shared" si="32"/>
        <v>0.39272543336898347</v>
      </c>
      <c r="H185" s="33">
        <f t="shared" si="33"/>
        <v>0.4296357184600534</v>
      </c>
      <c r="I185" s="70">
        <f t="shared" si="26"/>
        <v>0.08207650375315909</v>
      </c>
      <c r="J185" s="241">
        <f t="shared" si="25"/>
        <v>0.6120416205922268</v>
      </c>
      <c r="K185" s="5">
        <f t="shared" si="27"/>
        <v>2.65</v>
      </c>
    </row>
    <row r="186" spans="1:11" ht="15.75" thickBot="1">
      <c r="A186" s="1" t="s">
        <v>1542</v>
      </c>
      <c r="B186" s="1">
        <v>93.4</v>
      </c>
      <c r="C186" s="1">
        <v>0.011</v>
      </c>
      <c r="D186" s="1" t="s">
        <v>32</v>
      </c>
      <c r="E186" s="1">
        <v>4</v>
      </c>
      <c r="F186" s="33">
        <f t="shared" si="16"/>
        <v>0.05678505398626134</v>
      </c>
      <c r="G186" s="33">
        <f t="shared" si="32"/>
        <v>0.01963627166844917</v>
      </c>
      <c r="H186" s="33">
        <f t="shared" si="33"/>
        <v>0.021481785923002667</v>
      </c>
      <c r="I186" s="70">
        <f t="shared" si="26"/>
        <v>0.004103825187657954</v>
      </c>
      <c r="J186" s="241">
        <f t="shared" si="25"/>
        <v>0.030602081029611334</v>
      </c>
      <c r="K186" s="5">
        <f t="shared" si="27"/>
        <v>0.13</v>
      </c>
    </row>
    <row r="187" spans="1:11" ht="15.75" thickBot="1">
      <c r="A187" s="1" t="s">
        <v>1543</v>
      </c>
      <c r="B187" s="1">
        <v>93.5</v>
      </c>
      <c r="C187" s="1">
        <v>0.013</v>
      </c>
      <c r="D187" s="1" t="s">
        <v>32</v>
      </c>
      <c r="E187" s="1">
        <v>4</v>
      </c>
      <c r="F187" s="33">
        <f t="shared" si="16"/>
        <v>0.06710960925649068</v>
      </c>
      <c r="G187" s="33">
        <f t="shared" si="32"/>
        <v>0.023206502880894476</v>
      </c>
      <c r="H187" s="33">
        <f t="shared" si="33"/>
        <v>0.025387565181730423</v>
      </c>
      <c r="I187" s="70">
        <f t="shared" si="26"/>
        <v>0.004849975221777583</v>
      </c>
      <c r="J187" s="241">
        <f t="shared" si="25"/>
        <v>0.036166095762267945</v>
      </c>
      <c r="K187" s="5">
        <f t="shared" si="27"/>
        <v>0.16</v>
      </c>
    </row>
    <row r="188" spans="1:11" ht="15.75" thickBot="1">
      <c r="A188" s="1" t="s">
        <v>1544</v>
      </c>
      <c r="B188" s="1">
        <v>93.6</v>
      </c>
      <c r="C188" s="1">
        <v>0.022</v>
      </c>
      <c r="D188" s="1" t="s">
        <v>32</v>
      </c>
      <c r="E188" s="1">
        <v>4</v>
      </c>
      <c r="F188" s="33">
        <f t="shared" si="16"/>
        <v>0.11357010797252268</v>
      </c>
      <c r="G188" s="33">
        <f t="shared" si="32"/>
        <v>0.03927254333689834</v>
      </c>
      <c r="H188" s="33">
        <f t="shared" si="33"/>
        <v>0.042963571846005334</v>
      </c>
      <c r="I188" s="70">
        <f t="shared" si="26"/>
        <v>0.008207650375315907</v>
      </c>
      <c r="J188" s="241">
        <f t="shared" si="25"/>
        <v>0.06120416205922267</v>
      </c>
      <c r="K188" s="5">
        <f t="shared" si="27"/>
        <v>0.27</v>
      </c>
    </row>
    <row r="189" spans="1:11" ht="15.75" thickBot="1">
      <c r="A189" s="1" t="s">
        <v>1545</v>
      </c>
      <c r="B189" s="1">
        <v>93.7</v>
      </c>
      <c r="C189" s="1">
        <v>0.15</v>
      </c>
      <c r="D189" s="1" t="s">
        <v>32</v>
      </c>
      <c r="E189" s="1">
        <v>4</v>
      </c>
      <c r="F189" s="33">
        <f t="shared" si="16"/>
        <v>0.7743416452672001</v>
      </c>
      <c r="G189" s="33">
        <f t="shared" si="32"/>
        <v>0.26776734093339777</v>
      </c>
      <c r="H189" s="33">
        <f t="shared" si="33"/>
        <v>0.2929334444045818</v>
      </c>
      <c r="I189" s="70">
        <f t="shared" si="26"/>
        <v>0.0559612525589721</v>
      </c>
      <c r="J189" s="241">
        <f t="shared" si="25"/>
        <v>0.4173011049492455</v>
      </c>
      <c r="K189" s="5">
        <f t="shared" si="27"/>
        <v>1.81</v>
      </c>
    </row>
    <row r="190" spans="1:11" ht="15.75" thickBot="1">
      <c r="A190" s="1" t="s">
        <v>1540</v>
      </c>
      <c r="B190" s="1">
        <v>93.8</v>
      </c>
      <c r="C190" s="1">
        <v>0.17</v>
      </c>
      <c r="D190" s="1" t="s">
        <v>32</v>
      </c>
      <c r="E190" s="1">
        <v>4</v>
      </c>
      <c r="F190" s="33">
        <f t="shared" si="16"/>
        <v>0.8775871979694936</v>
      </c>
      <c r="G190" s="33">
        <f t="shared" si="32"/>
        <v>0.3034696530578509</v>
      </c>
      <c r="H190" s="33">
        <f t="shared" si="33"/>
        <v>0.33199123699185945</v>
      </c>
      <c r="I190" s="70">
        <f t="shared" si="26"/>
        <v>0.0634227529001684</v>
      </c>
      <c r="J190" s="241">
        <f t="shared" si="25"/>
        <v>0.47294125227581163</v>
      </c>
      <c r="K190" s="5">
        <f t="shared" si="27"/>
        <v>2.05</v>
      </c>
    </row>
    <row r="191" spans="1:11" ht="15.75" thickBot="1">
      <c r="A191" s="1" t="s">
        <v>1541</v>
      </c>
      <c r="B191" s="1">
        <v>93.9</v>
      </c>
      <c r="C191" s="1">
        <v>0.3</v>
      </c>
      <c r="D191" s="1" t="s">
        <v>32</v>
      </c>
      <c r="E191" s="1">
        <v>4</v>
      </c>
      <c r="F191" s="33">
        <f t="shared" si="16"/>
        <v>1.5486832905344001</v>
      </c>
      <c r="G191" s="33">
        <f t="shared" si="32"/>
        <v>0.5355346818667955</v>
      </c>
      <c r="H191" s="33">
        <f t="shared" si="33"/>
        <v>0.5858668888091636</v>
      </c>
      <c r="I191" s="70">
        <f t="shared" si="26"/>
        <v>0.1119225051179442</v>
      </c>
      <c r="J191" s="241">
        <f t="shared" si="25"/>
        <v>0.834602209898491</v>
      </c>
      <c r="K191" s="5">
        <f t="shared" si="27"/>
        <v>3.62</v>
      </c>
    </row>
    <row r="192" spans="1:11" ht="15.75" thickBot="1">
      <c r="A192" s="1" t="s">
        <v>1542</v>
      </c>
      <c r="B192" s="50">
        <v>93.1</v>
      </c>
      <c r="C192" s="1">
        <v>0.014</v>
      </c>
      <c r="D192" s="1" t="s">
        <v>32</v>
      </c>
      <c r="E192" s="1">
        <v>4</v>
      </c>
      <c r="F192" s="33">
        <f aca="true" t="shared" si="34" ref="F192:F227">(($C$6*$E$9*$C$22/$C$7*C192)*(1+$C$10+$C$11))*(1+$C$12+$E$14+$C$15)*(1+$C$16)+($C$6*$C$20/$C$7*C192)</f>
        <v>0.07227188689160534</v>
      </c>
      <c r="G192" s="33">
        <f t="shared" si="32"/>
        <v>0.024991618487117125</v>
      </c>
      <c r="H192" s="33">
        <f t="shared" si="33"/>
        <v>0.027340454811094303</v>
      </c>
      <c r="I192" s="70">
        <f t="shared" si="26"/>
        <v>0.005223050238837397</v>
      </c>
      <c r="J192" s="241">
        <f t="shared" si="25"/>
        <v>0.03894810312859625</v>
      </c>
      <c r="K192" s="5">
        <f t="shared" si="27"/>
        <v>0.17</v>
      </c>
    </row>
    <row r="193" spans="1:11" ht="15.75" thickBot="1">
      <c r="A193" s="1" t="s">
        <v>1543</v>
      </c>
      <c r="B193" s="1">
        <v>93.11</v>
      </c>
      <c r="C193" s="1">
        <v>0.017</v>
      </c>
      <c r="D193" s="1" t="s">
        <v>32</v>
      </c>
      <c r="E193" s="1">
        <v>4</v>
      </c>
      <c r="F193" s="33">
        <f t="shared" si="34"/>
        <v>0.08775871979694935</v>
      </c>
      <c r="G193" s="33">
        <f t="shared" si="32"/>
        <v>0.030346965305785085</v>
      </c>
      <c r="H193" s="33">
        <f t="shared" si="33"/>
        <v>0.03319912369918594</v>
      </c>
      <c r="I193" s="70">
        <f t="shared" si="26"/>
        <v>0.006342275290016839</v>
      </c>
      <c r="J193" s="241">
        <f t="shared" si="25"/>
        <v>0.04729412522758117</v>
      </c>
      <c r="K193" s="5">
        <f t="shared" si="27"/>
        <v>0.2</v>
      </c>
    </row>
    <row r="194" spans="1:11" ht="15.75" thickBot="1">
      <c r="A194" s="1" t="s">
        <v>1544</v>
      </c>
      <c r="B194" s="1">
        <v>93.12</v>
      </c>
      <c r="C194" s="1">
        <v>0.038</v>
      </c>
      <c r="D194" s="1" t="s">
        <v>32</v>
      </c>
      <c r="E194" s="1">
        <v>4</v>
      </c>
      <c r="F194" s="33">
        <f t="shared" si="34"/>
        <v>0.19616655013435735</v>
      </c>
      <c r="G194" s="33">
        <f t="shared" si="32"/>
        <v>0.06783439303646077</v>
      </c>
      <c r="H194" s="33">
        <f t="shared" si="33"/>
        <v>0.07420980591582739</v>
      </c>
      <c r="I194" s="70">
        <f t="shared" si="26"/>
        <v>0.014176850648272933</v>
      </c>
      <c r="J194" s="241">
        <f t="shared" si="25"/>
        <v>0.10571627992047554</v>
      </c>
      <c r="K194" s="5">
        <f t="shared" si="27"/>
        <v>0.46</v>
      </c>
    </row>
    <row r="195" spans="1:11" ht="15.75" thickBot="1">
      <c r="A195" s="53" t="s">
        <v>1548</v>
      </c>
      <c r="B195" s="7" t="s">
        <v>1549</v>
      </c>
      <c r="C195" s="1"/>
      <c r="D195" s="1"/>
      <c r="E195" s="1"/>
      <c r="F195" s="33"/>
      <c r="G195" s="1"/>
      <c r="H195" s="1"/>
      <c r="I195" s="70"/>
      <c r="J195" s="241"/>
      <c r="K195" s="5"/>
    </row>
    <row r="196" spans="1:11" ht="15.75" thickBot="1">
      <c r="A196" s="1" t="s">
        <v>1539</v>
      </c>
      <c r="B196" s="1">
        <v>94.1</v>
      </c>
      <c r="C196" s="1">
        <v>0.061</v>
      </c>
      <c r="D196" s="1" t="s">
        <v>32</v>
      </c>
      <c r="E196" s="1">
        <v>4</v>
      </c>
      <c r="F196" s="33">
        <f t="shared" si="34"/>
        <v>0.3148989357419947</v>
      </c>
      <c r="G196" s="33">
        <f>F196*$C$17</f>
        <v>0.10889205197958175</v>
      </c>
      <c r="H196" s="33">
        <f>F196*$C$18</f>
        <v>0.1191262673911966</v>
      </c>
      <c r="I196" s="70">
        <f t="shared" si="26"/>
        <v>0.022757576040648653</v>
      </c>
      <c r="J196" s="241">
        <f t="shared" si="25"/>
        <v>0.1697024493460265</v>
      </c>
      <c r="K196" s="5">
        <f t="shared" si="27"/>
        <v>0.74</v>
      </c>
    </row>
    <row r="197" spans="1:11" ht="15.75" thickBot="1">
      <c r="A197" s="1" t="s">
        <v>1540</v>
      </c>
      <c r="B197" s="1">
        <v>94.2</v>
      </c>
      <c r="C197" s="1">
        <v>0.072</v>
      </c>
      <c r="D197" s="1" t="s">
        <v>32</v>
      </c>
      <c r="E197" s="1">
        <v>4</v>
      </c>
      <c r="F197" s="33">
        <f t="shared" si="34"/>
        <v>0.371683989728256</v>
      </c>
      <c r="G197" s="33">
        <f>F197*$C$17</f>
        <v>0.12852832364803093</v>
      </c>
      <c r="H197" s="33">
        <f>F197*$C$18</f>
        <v>0.14060805331419926</v>
      </c>
      <c r="I197" s="70">
        <f t="shared" si="26"/>
        <v>0.026861401228306606</v>
      </c>
      <c r="J197" s="241">
        <f t="shared" si="25"/>
        <v>0.2003045303756378</v>
      </c>
      <c r="K197" s="5">
        <f t="shared" si="27"/>
        <v>0.87</v>
      </c>
    </row>
    <row r="198" spans="1:11" ht="15.75" thickBot="1">
      <c r="A198" s="1" t="s">
        <v>1545</v>
      </c>
      <c r="B198" s="1">
        <v>94.3</v>
      </c>
      <c r="C198" s="1">
        <v>0.09</v>
      </c>
      <c r="D198" s="1" t="s">
        <v>32</v>
      </c>
      <c r="E198" s="1">
        <v>4</v>
      </c>
      <c r="F198" s="33">
        <f t="shared" si="34"/>
        <v>0.46460498716032006</v>
      </c>
      <c r="G198" s="33">
        <f>F198*$C$17</f>
        <v>0.1606604045600387</v>
      </c>
      <c r="H198" s="33">
        <f>F198*$C$18</f>
        <v>0.1757600666427491</v>
      </c>
      <c r="I198" s="70">
        <f t="shared" si="26"/>
        <v>0.03357675153538327</v>
      </c>
      <c r="J198" s="241">
        <f t="shared" si="25"/>
        <v>0.25038066296954736</v>
      </c>
      <c r="K198" s="5">
        <f t="shared" si="27"/>
        <v>1.08</v>
      </c>
    </row>
    <row r="199" spans="1:11" ht="15.75" thickBot="1">
      <c r="A199" s="1" t="s">
        <v>1540</v>
      </c>
      <c r="B199" s="1">
        <v>94.4</v>
      </c>
      <c r="C199" s="1">
        <v>0.1</v>
      </c>
      <c r="D199" s="1" t="s">
        <v>32</v>
      </c>
      <c r="E199" s="1">
        <v>4</v>
      </c>
      <c r="F199" s="33">
        <f t="shared" si="34"/>
        <v>0.5162277635114668</v>
      </c>
      <c r="G199" s="33">
        <f>F199*$C$17</f>
        <v>0.17851156062226523</v>
      </c>
      <c r="H199" s="33">
        <f>F199*$C$18</f>
        <v>0.19528896293638792</v>
      </c>
      <c r="I199" s="70">
        <f t="shared" si="26"/>
        <v>0.03730750170598141</v>
      </c>
      <c r="J199" s="241">
        <f t="shared" si="25"/>
        <v>0.2782007366328304</v>
      </c>
      <c r="K199" s="5">
        <f t="shared" si="27"/>
        <v>1.21</v>
      </c>
    </row>
    <row r="200" spans="1:11" ht="27.75" customHeight="1" thickBot="1">
      <c r="A200" s="2" t="s">
        <v>1550</v>
      </c>
      <c r="B200" s="1" t="s">
        <v>1551</v>
      </c>
      <c r="C200" s="1"/>
      <c r="D200" s="1"/>
      <c r="E200" s="1"/>
      <c r="F200" s="33"/>
      <c r="G200" s="1"/>
      <c r="H200" s="1"/>
      <c r="I200" s="70"/>
      <c r="J200" s="241"/>
      <c r="K200" s="5"/>
    </row>
    <row r="201" spans="1:11" ht="15.75" thickBot="1">
      <c r="A201" s="1" t="s">
        <v>1552</v>
      </c>
      <c r="B201" s="1">
        <v>95.1</v>
      </c>
      <c r="C201" s="1">
        <v>0.052</v>
      </c>
      <c r="D201" s="1" t="s">
        <v>32</v>
      </c>
      <c r="E201" s="1">
        <v>4</v>
      </c>
      <c r="F201" s="33">
        <f t="shared" si="34"/>
        <v>0.2684384370259627</v>
      </c>
      <c r="G201" s="33">
        <f aca="true" t="shared" si="35" ref="G201:G221">F201*$C$17</f>
        <v>0.0928260115235779</v>
      </c>
      <c r="H201" s="33">
        <f aca="true" t="shared" si="36" ref="H201:H221">F201*$C$18</f>
        <v>0.10155026072692169</v>
      </c>
      <c r="I201" s="70">
        <f t="shared" si="26"/>
        <v>0.01939990088711033</v>
      </c>
      <c r="J201" s="241">
        <f t="shared" si="25"/>
        <v>0.14466438304907178</v>
      </c>
      <c r="K201" s="5">
        <f t="shared" si="27"/>
        <v>0.63</v>
      </c>
    </row>
    <row r="202" spans="1:11" ht="15.75" thickBot="1">
      <c r="A202" s="1" t="s">
        <v>1553</v>
      </c>
      <c r="B202" s="1">
        <v>95.2</v>
      </c>
      <c r="C202" s="1">
        <v>0.067</v>
      </c>
      <c r="D202" s="1" t="s">
        <v>32</v>
      </c>
      <c r="E202" s="1">
        <v>4</v>
      </c>
      <c r="F202" s="33">
        <f t="shared" si="34"/>
        <v>0.34587260155268273</v>
      </c>
      <c r="G202" s="33">
        <f t="shared" si="35"/>
        <v>0.1196027456169177</v>
      </c>
      <c r="H202" s="33">
        <f t="shared" si="36"/>
        <v>0.1308436051673799</v>
      </c>
      <c r="I202" s="70">
        <f t="shared" si="26"/>
        <v>0.02499602614300754</v>
      </c>
      <c r="J202" s="241">
        <f t="shared" si="25"/>
        <v>0.18639449354399634</v>
      </c>
      <c r="K202" s="5">
        <f t="shared" si="27"/>
        <v>0.81</v>
      </c>
    </row>
    <row r="203" spans="1:11" ht="15.75" thickBot="1">
      <c r="A203" s="1" t="s">
        <v>1554</v>
      </c>
      <c r="B203" s="1">
        <v>95.3</v>
      </c>
      <c r="C203" s="1">
        <v>0.1</v>
      </c>
      <c r="D203" s="1" t="s">
        <v>32</v>
      </c>
      <c r="E203" s="1">
        <v>4</v>
      </c>
      <c r="F203" s="33">
        <f t="shared" si="34"/>
        <v>0.5162277635114668</v>
      </c>
      <c r="G203" s="33">
        <f t="shared" si="35"/>
        <v>0.17851156062226523</v>
      </c>
      <c r="H203" s="33">
        <f t="shared" si="36"/>
        <v>0.19528896293638792</v>
      </c>
      <c r="I203" s="70">
        <f t="shared" si="26"/>
        <v>0.03730750170598141</v>
      </c>
      <c r="J203" s="241">
        <f t="shared" si="25"/>
        <v>0.2782007366328304</v>
      </c>
      <c r="K203" s="5">
        <f t="shared" si="27"/>
        <v>1.21</v>
      </c>
    </row>
    <row r="204" spans="1:11" ht="15.75" thickBot="1">
      <c r="A204" s="1" t="s">
        <v>1555</v>
      </c>
      <c r="B204" s="1">
        <v>95.4</v>
      </c>
      <c r="C204" s="1">
        <v>0.096</v>
      </c>
      <c r="D204" s="1" t="s">
        <v>32</v>
      </c>
      <c r="E204" s="1">
        <v>4</v>
      </c>
      <c r="F204" s="33">
        <f t="shared" si="34"/>
        <v>0.49557865297100806</v>
      </c>
      <c r="G204" s="33">
        <f t="shared" si="35"/>
        <v>0.1713710981973746</v>
      </c>
      <c r="H204" s="33">
        <f t="shared" si="36"/>
        <v>0.18747740441893238</v>
      </c>
      <c r="I204" s="70">
        <f t="shared" si="26"/>
        <v>0.03581520163774215</v>
      </c>
      <c r="J204" s="241">
        <f t="shared" si="25"/>
        <v>0.26707270716751713</v>
      </c>
      <c r="K204" s="5">
        <f t="shared" si="27"/>
        <v>1.16</v>
      </c>
    </row>
    <row r="205" spans="1:11" ht="15.75" thickBot="1">
      <c r="A205" s="1" t="s">
        <v>1553</v>
      </c>
      <c r="B205" s="1">
        <v>95.5</v>
      </c>
      <c r="C205" s="1">
        <v>0.119</v>
      </c>
      <c r="D205" s="1" t="s">
        <v>32</v>
      </c>
      <c r="E205" s="1">
        <v>4</v>
      </c>
      <c r="F205" s="33">
        <f t="shared" si="34"/>
        <v>0.6143110385786454</v>
      </c>
      <c r="G205" s="33">
        <f t="shared" si="35"/>
        <v>0.21242875714049558</v>
      </c>
      <c r="H205" s="33">
        <f t="shared" si="36"/>
        <v>0.23239386589430158</v>
      </c>
      <c r="I205" s="70">
        <f t="shared" si="26"/>
        <v>0.04439592703011787</v>
      </c>
      <c r="J205" s="241">
        <f t="shared" si="25"/>
        <v>0.33105887659306815</v>
      </c>
      <c r="K205" s="5">
        <f t="shared" si="27"/>
        <v>1.43</v>
      </c>
    </row>
    <row r="206" spans="1:11" ht="15.75" thickBot="1">
      <c r="A206" s="1" t="s">
        <v>1554</v>
      </c>
      <c r="B206" s="1">
        <v>95.6</v>
      </c>
      <c r="C206" s="1">
        <v>0.192</v>
      </c>
      <c r="D206" s="1" t="s">
        <v>32</v>
      </c>
      <c r="E206" s="1">
        <v>4</v>
      </c>
      <c r="F206" s="33">
        <f t="shared" si="34"/>
        <v>0.9911573059420161</v>
      </c>
      <c r="G206" s="33">
        <f t="shared" si="35"/>
        <v>0.3427421963947492</v>
      </c>
      <c r="H206" s="33">
        <f t="shared" si="36"/>
        <v>0.37495480883786475</v>
      </c>
      <c r="I206" s="70">
        <f t="shared" si="26"/>
        <v>0.0716304032754843</v>
      </c>
      <c r="J206" s="241">
        <f t="shared" si="25"/>
        <v>0.5341454143350343</v>
      </c>
      <c r="K206" s="5">
        <f t="shared" si="27"/>
        <v>2.31</v>
      </c>
    </row>
    <row r="207" spans="1:11" ht="15.75" thickBot="1">
      <c r="A207" s="1" t="s">
        <v>1556</v>
      </c>
      <c r="B207" s="1">
        <v>95.7</v>
      </c>
      <c r="C207" s="1">
        <v>0.062</v>
      </c>
      <c r="D207" s="1" t="s">
        <v>32</v>
      </c>
      <c r="E207" s="1">
        <v>4</v>
      </c>
      <c r="F207" s="33">
        <f t="shared" si="34"/>
        <v>0.32006121337710935</v>
      </c>
      <c r="G207" s="33">
        <f t="shared" si="35"/>
        <v>0.11067716758580441</v>
      </c>
      <c r="H207" s="33">
        <f t="shared" si="36"/>
        <v>0.12107915702056048</v>
      </c>
      <c r="I207" s="70">
        <f t="shared" si="26"/>
        <v>0.02313065105770847</v>
      </c>
      <c r="J207" s="241">
        <f t="shared" si="25"/>
        <v>0.17248445671235482</v>
      </c>
      <c r="K207" s="5">
        <f t="shared" si="27"/>
        <v>0.75</v>
      </c>
    </row>
    <row r="208" spans="1:11" ht="15.75" thickBot="1">
      <c r="A208" s="1" t="s">
        <v>1553</v>
      </c>
      <c r="B208" s="1">
        <v>95.8</v>
      </c>
      <c r="C208" s="1">
        <v>0.079</v>
      </c>
      <c r="D208" s="1" t="s">
        <v>32</v>
      </c>
      <c r="E208" s="1">
        <v>4</v>
      </c>
      <c r="F208" s="33">
        <f t="shared" si="34"/>
        <v>0.4078199331740587</v>
      </c>
      <c r="G208" s="33">
        <f t="shared" si="35"/>
        <v>0.1410241328915895</v>
      </c>
      <c r="H208" s="33">
        <f t="shared" si="36"/>
        <v>0.15427828071974642</v>
      </c>
      <c r="I208" s="70">
        <f t="shared" si="26"/>
        <v>0.029472926347725307</v>
      </c>
      <c r="J208" s="241">
        <f t="shared" si="25"/>
        <v>0.219778581939936</v>
      </c>
      <c r="K208" s="5">
        <f t="shared" si="27"/>
        <v>0.95</v>
      </c>
    </row>
    <row r="209" spans="1:11" ht="15.75" thickBot="1">
      <c r="A209" s="1" t="s">
        <v>1554</v>
      </c>
      <c r="B209" s="1">
        <v>95.9</v>
      </c>
      <c r="C209" s="1">
        <v>0.123</v>
      </c>
      <c r="D209" s="1" t="s">
        <v>32</v>
      </c>
      <c r="E209" s="1">
        <v>4</v>
      </c>
      <c r="F209" s="33">
        <f t="shared" si="34"/>
        <v>0.634960149119104</v>
      </c>
      <c r="G209" s="33">
        <f t="shared" si="35"/>
        <v>0.21956921956538616</v>
      </c>
      <c r="H209" s="33">
        <f t="shared" si="36"/>
        <v>0.24020542441175707</v>
      </c>
      <c r="I209" s="70">
        <f t="shared" si="26"/>
        <v>0.04588822709835712</v>
      </c>
      <c r="J209" s="241">
        <f t="shared" si="25"/>
        <v>0.3421869060583813</v>
      </c>
      <c r="K209" s="5">
        <f t="shared" si="27"/>
        <v>1.48</v>
      </c>
    </row>
    <row r="210" spans="1:11" ht="15.75" thickBot="1">
      <c r="A210" s="1" t="s">
        <v>1557</v>
      </c>
      <c r="B210" s="50">
        <v>95.1</v>
      </c>
      <c r="C210" s="1">
        <v>0.11</v>
      </c>
      <c r="D210" s="1" t="s">
        <v>32</v>
      </c>
      <c r="E210" s="1">
        <v>4</v>
      </c>
      <c r="F210" s="33">
        <f t="shared" si="34"/>
        <v>0.5678505398626135</v>
      </c>
      <c r="G210" s="33">
        <f t="shared" si="35"/>
        <v>0.19636271668449173</v>
      </c>
      <c r="H210" s="33">
        <f t="shared" si="36"/>
        <v>0.2148178592300267</v>
      </c>
      <c r="I210" s="70">
        <f t="shared" si="26"/>
        <v>0.04103825187657954</v>
      </c>
      <c r="J210" s="241">
        <f t="shared" si="25"/>
        <v>0.3060208102961134</v>
      </c>
      <c r="K210" s="5">
        <f t="shared" si="27"/>
        <v>1.33</v>
      </c>
    </row>
    <row r="211" spans="1:11" ht="15.75" thickBot="1">
      <c r="A211" s="1" t="s">
        <v>1553</v>
      </c>
      <c r="B211" s="1">
        <v>95.11</v>
      </c>
      <c r="C211" s="1">
        <v>0.14</v>
      </c>
      <c r="D211" s="1" t="s">
        <v>32</v>
      </c>
      <c r="E211" s="1">
        <v>4</v>
      </c>
      <c r="F211" s="33">
        <f t="shared" si="34"/>
        <v>0.7227188689160534</v>
      </c>
      <c r="G211" s="33">
        <f t="shared" si="35"/>
        <v>0.24991618487117126</v>
      </c>
      <c r="H211" s="33">
        <f t="shared" si="36"/>
        <v>0.273404548110943</v>
      </c>
      <c r="I211" s="70">
        <f t="shared" si="26"/>
        <v>0.05223050238837396</v>
      </c>
      <c r="J211" s="241">
        <f t="shared" si="25"/>
        <v>0.3894810312859625</v>
      </c>
      <c r="K211" s="5">
        <f t="shared" si="27"/>
        <v>1.69</v>
      </c>
    </row>
    <row r="212" spans="1:11" ht="15.75" thickBot="1">
      <c r="A212" s="1" t="s">
        <v>1554</v>
      </c>
      <c r="B212" s="1">
        <v>95.12</v>
      </c>
      <c r="C212" s="1">
        <v>0.21</v>
      </c>
      <c r="D212" s="1" t="s">
        <v>32</v>
      </c>
      <c r="E212" s="1">
        <v>4</v>
      </c>
      <c r="F212" s="33">
        <f t="shared" si="34"/>
        <v>1.0840783033740802</v>
      </c>
      <c r="G212" s="33">
        <f t="shared" si="35"/>
        <v>0.37487427730675693</v>
      </c>
      <c r="H212" s="33">
        <f t="shared" si="36"/>
        <v>0.41010682216641453</v>
      </c>
      <c r="I212" s="70">
        <f t="shared" si="26"/>
        <v>0.07834575358256096</v>
      </c>
      <c r="J212" s="241">
        <f t="shared" si="25"/>
        <v>0.5842215469289438</v>
      </c>
      <c r="K212" s="5">
        <f t="shared" si="27"/>
        <v>2.53</v>
      </c>
    </row>
    <row r="213" spans="1:11" ht="15.75" thickBot="1">
      <c r="A213" s="1" t="s">
        <v>1558</v>
      </c>
      <c r="B213" s="1" t="s">
        <v>1559</v>
      </c>
      <c r="C213" s="1"/>
      <c r="D213" s="1"/>
      <c r="E213" s="1"/>
      <c r="F213" s="33"/>
      <c r="G213" s="33"/>
      <c r="H213" s="33"/>
      <c r="I213" s="70"/>
      <c r="J213" s="241"/>
      <c r="K213" s="5"/>
    </row>
    <row r="214" spans="1:11" ht="15.75" thickBot="1">
      <c r="A214" s="1" t="s">
        <v>1560</v>
      </c>
      <c r="B214" s="1">
        <v>96.1</v>
      </c>
      <c r="C214" s="1">
        <v>0.11</v>
      </c>
      <c r="D214" s="1" t="s">
        <v>32</v>
      </c>
      <c r="E214" s="1">
        <v>4</v>
      </c>
      <c r="F214" s="33">
        <f t="shared" si="34"/>
        <v>0.5678505398626135</v>
      </c>
      <c r="G214" s="33">
        <f t="shared" si="35"/>
        <v>0.19636271668449173</v>
      </c>
      <c r="H214" s="33">
        <f t="shared" si="36"/>
        <v>0.2148178592300267</v>
      </c>
      <c r="I214" s="70">
        <f t="shared" si="26"/>
        <v>0.04103825187657954</v>
      </c>
      <c r="J214" s="241">
        <f t="shared" si="25"/>
        <v>0.3060208102961134</v>
      </c>
      <c r="K214" s="5">
        <f t="shared" si="27"/>
        <v>1.33</v>
      </c>
    </row>
    <row r="215" spans="1:11" ht="15.75" thickBot="1">
      <c r="A215" s="1" t="s">
        <v>1561</v>
      </c>
      <c r="B215" s="1">
        <v>96.2</v>
      </c>
      <c r="C215" s="1">
        <v>0.21</v>
      </c>
      <c r="D215" s="1" t="s">
        <v>32</v>
      </c>
      <c r="E215" s="1">
        <v>4</v>
      </c>
      <c r="F215" s="33">
        <f t="shared" si="34"/>
        <v>1.0840783033740802</v>
      </c>
      <c r="G215" s="33">
        <f t="shared" si="35"/>
        <v>0.37487427730675693</v>
      </c>
      <c r="H215" s="33">
        <f t="shared" si="36"/>
        <v>0.41010682216641453</v>
      </c>
      <c r="I215" s="70">
        <f t="shared" si="26"/>
        <v>0.07834575358256096</v>
      </c>
      <c r="J215" s="241">
        <f t="shared" si="25"/>
        <v>0.5842215469289438</v>
      </c>
      <c r="K215" s="5">
        <f t="shared" si="27"/>
        <v>2.53</v>
      </c>
    </row>
    <row r="216" spans="1:11" ht="15.75" thickBot="1">
      <c r="A216" s="1" t="s">
        <v>1562</v>
      </c>
      <c r="B216" s="1" t="s">
        <v>1563</v>
      </c>
      <c r="C216" s="1">
        <v>0.19</v>
      </c>
      <c r="D216" s="1" t="s">
        <v>32</v>
      </c>
      <c r="E216" s="1">
        <v>4</v>
      </c>
      <c r="F216" s="33">
        <f t="shared" si="34"/>
        <v>0.9808327506717868</v>
      </c>
      <c r="G216" s="33">
        <f t="shared" si="35"/>
        <v>0.33917196518230386</v>
      </c>
      <c r="H216" s="33">
        <f t="shared" si="36"/>
        <v>0.37104902957913694</v>
      </c>
      <c r="I216" s="70">
        <f t="shared" si="26"/>
        <v>0.07088425324136466</v>
      </c>
      <c r="J216" s="241">
        <f t="shared" si="25"/>
        <v>0.5285813996023776</v>
      </c>
      <c r="K216" s="5">
        <f t="shared" si="27"/>
        <v>2.29</v>
      </c>
    </row>
    <row r="217" spans="1:11" ht="15.75" thickBot="1">
      <c r="A217" s="1" t="s">
        <v>1564</v>
      </c>
      <c r="B217" s="1">
        <v>97.2</v>
      </c>
      <c r="C217" s="1">
        <v>0.24</v>
      </c>
      <c r="D217" s="1" t="s">
        <v>32</v>
      </c>
      <c r="E217" s="1">
        <v>4</v>
      </c>
      <c r="F217" s="33">
        <f t="shared" si="34"/>
        <v>1.2389466324275202</v>
      </c>
      <c r="G217" s="33">
        <f t="shared" si="35"/>
        <v>0.4284277454934365</v>
      </c>
      <c r="H217" s="33">
        <f t="shared" si="36"/>
        <v>0.4686935110473309</v>
      </c>
      <c r="I217" s="70">
        <f t="shared" si="26"/>
        <v>0.08953800409435538</v>
      </c>
      <c r="J217" s="241">
        <f t="shared" si="25"/>
        <v>0.6676817679187929</v>
      </c>
      <c r="K217" s="5">
        <f t="shared" si="27"/>
        <v>2.89</v>
      </c>
    </row>
    <row r="218" spans="1:11" ht="15.75" thickBot="1">
      <c r="A218" s="1" t="s">
        <v>1565</v>
      </c>
      <c r="B218" s="1">
        <v>97.3</v>
      </c>
      <c r="C218" s="1">
        <v>0.39</v>
      </c>
      <c r="D218" s="1" t="s">
        <v>32</v>
      </c>
      <c r="E218" s="1">
        <v>4</v>
      </c>
      <c r="F218" s="33">
        <f t="shared" si="34"/>
        <v>2.0132882776947203</v>
      </c>
      <c r="G218" s="33">
        <f t="shared" si="35"/>
        <v>0.6961950864268343</v>
      </c>
      <c r="H218" s="33">
        <f t="shared" si="36"/>
        <v>0.7616269554519127</v>
      </c>
      <c r="I218" s="70">
        <f t="shared" si="26"/>
        <v>0.1454992566533275</v>
      </c>
      <c r="J218" s="241">
        <f aca="true" t="shared" si="37" ref="J218:J227">(F218+G218+H218+I218)*$C$19</f>
        <v>1.0849828728680384</v>
      </c>
      <c r="K218" s="5">
        <f t="shared" si="27"/>
        <v>4.7</v>
      </c>
    </row>
    <row r="219" spans="1:11" ht="15.75" thickBot="1">
      <c r="A219" s="1" t="s">
        <v>1566</v>
      </c>
      <c r="B219" s="1">
        <v>97.4</v>
      </c>
      <c r="C219" s="1">
        <v>0.23</v>
      </c>
      <c r="D219" s="1" t="s">
        <v>32</v>
      </c>
      <c r="E219" s="1">
        <v>4</v>
      </c>
      <c r="F219" s="33">
        <f t="shared" si="34"/>
        <v>1.1873238560763735</v>
      </c>
      <c r="G219" s="33">
        <f t="shared" si="35"/>
        <v>0.41057658943120995</v>
      </c>
      <c r="H219" s="33">
        <f t="shared" si="36"/>
        <v>0.4491646147536921</v>
      </c>
      <c r="I219" s="70">
        <f aca="true" t="shared" si="38" ref="I219:I227">(F219+G219)*$C$21</f>
        <v>0.08580725392375722</v>
      </c>
      <c r="J219" s="241">
        <f t="shared" si="37"/>
        <v>0.6398616942555098</v>
      </c>
      <c r="K219" s="5">
        <f t="shared" si="27"/>
        <v>2.77</v>
      </c>
    </row>
    <row r="220" spans="1:11" ht="15.75" thickBot="1">
      <c r="A220" s="1" t="s">
        <v>1567</v>
      </c>
      <c r="B220" s="1">
        <v>97.5</v>
      </c>
      <c r="C220" s="1">
        <v>0.28</v>
      </c>
      <c r="D220" s="1" t="s">
        <v>32</v>
      </c>
      <c r="E220" s="1">
        <v>4</v>
      </c>
      <c r="F220" s="33">
        <f t="shared" si="34"/>
        <v>1.4454377378321068</v>
      </c>
      <c r="G220" s="33">
        <f t="shared" si="35"/>
        <v>0.4998323697423425</v>
      </c>
      <c r="H220" s="33">
        <f t="shared" si="36"/>
        <v>0.546809096221886</v>
      </c>
      <c r="I220" s="70">
        <f t="shared" si="38"/>
        <v>0.10446100477674793</v>
      </c>
      <c r="J220" s="241">
        <f t="shared" si="37"/>
        <v>0.778962062571925</v>
      </c>
      <c r="K220" s="5">
        <f t="shared" si="27"/>
        <v>3.38</v>
      </c>
    </row>
    <row r="221" spans="1:11" ht="15.75" thickBot="1">
      <c r="A221" s="1" t="s">
        <v>1568</v>
      </c>
      <c r="B221" s="1">
        <v>97.6</v>
      </c>
      <c r="C221" s="1">
        <v>0.44</v>
      </c>
      <c r="D221" s="1" t="s">
        <v>32</v>
      </c>
      <c r="E221" s="1">
        <v>4</v>
      </c>
      <c r="F221" s="33">
        <f t="shared" si="34"/>
        <v>2.271402159450454</v>
      </c>
      <c r="G221" s="33">
        <f t="shared" si="35"/>
        <v>0.7854508667379669</v>
      </c>
      <c r="H221" s="33">
        <f t="shared" si="36"/>
        <v>0.8592714369201068</v>
      </c>
      <c r="I221" s="70">
        <f t="shared" si="38"/>
        <v>0.16415300750631817</v>
      </c>
      <c r="J221" s="241">
        <f t="shared" si="37"/>
        <v>1.2240832411844536</v>
      </c>
      <c r="K221" s="5">
        <f aca="true" t="shared" si="39" ref="K221:K227">ROUND((F221+G221+H221+J221+I221),2)</f>
        <v>5.3</v>
      </c>
    </row>
    <row r="222" spans="1:11" ht="27.75" customHeight="1" thickBot="1">
      <c r="A222" s="2" t="s">
        <v>1569</v>
      </c>
      <c r="B222" s="1" t="s">
        <v>1570</v>
      </c>
      <c r="C222" s="1"/>
      <c r="D222" s="1"/>
      <c r="E222" s="1"/>
      <c r="F222" s="33"/>
      <c r="G222" s="1"/>
      <c r="H222" s="1"/>
      <c r="I222" s="70"/>
      <c r="J222" s="241"/>
      <c r="K222" s="5"/>
    </row>
    <row r="223" spans="1:11" ht="15.75" thickBot="1">
      <c r="A223" s="1" t="s">
        <v>1571</v>
      </c>
      <c r="B223" s="1">
        <v>98.1</v>
      </c>
      <c r="C223" s="1">
        <v>0.16</v>
      </c>
      <c r="D223" s="1" t="s">
        <v>32</v>
      </c>
      <c r="E223" s="1">
        <v>4</v>
      </c>
      <c r="F223" s="33">
        <f t="shared" si="34"/>
        <v>0.8259644216183468</v>
      </c>
      <c r="G223" s="33">
        <f>F223*$C$17</f>
        <v>0.2856184969956243</v>
      </c>
      <c r="H223" s="33">
        <f>F223*$C$18</f>
        <v>0.3124623406982206</v>
      </c>
      <c r="I223" s="70">
        <f t="shared" si="38"/>
        <v>0.05969200272957025</v>
      </c>
      <c r="J223" s="241">
        <f t="shared" si="37"/>
        <v>0.4451211786125286</v>
      </c>
      <c r="K223" s="5">
        <f t="shared" si="39"/>
        <v>1.93</v>
      </c>
    </row>
    <row r="224" spans="1:11" ht="15.75" thickBot="1">
      <c r="A224" s="1" t="s">
        <v>1572</v>
      </c>
      <c r="B224" s="1">
        <v>98.2</v>
      </c>
      <c r="C224" s="1">
        <v>0.2</v>
      </c>
      <c r="D224" s="1" t="s">
        <v>32</v>
      </c>
      <c r="E224" s="1">
        <v>4</v>
      </c>
      <c r="F224" s="33">
        <f t="shared" si="34"/>
        <v>1.0324555270229336</v>
      </c>
      <c r="G224" s="33">
        <f>F224*$C$17</f>
        <v>0.35702312124453045</v>
      </c>
      <c r="H224" s="33">
        <f>F224*$C$18</f>
        <v>0.39057792587277584</v>
      </c>
      <c r="I224" s="70">
        <f t="shared" si="38"/>
        <v>0.07461500341196282</v>
      </c>
      <c r="J224" s="241">
        <f t="shared" si="37"/>
        <v>0.5564014732656608</v>
      </c>
      <c r="K224" s="5">
        <f t="shared" si="39"/>
        <v>2.41</v>
      </c>
    </row>
    <row r="225" spans="1:11" ht="15.75" thickBot="1">
      <c r="A225" s="1" t="s">
        <v>1573</v>
      </c>
      <c r="B225" s="1">
        <v>98.3</v>
      </c>
      <c r="C225" s="1">
        <v>0.28</v>
      </c>
      <c r="D225" s="1" t="s">
        <v>32</v>
      </c>
      <c r="E225" s="1">
        <v>4</v>
      </c>
      <c r="F225" s="33">
        <f t="shared" si="34"/>
        <v>1.4454377378321068</v>
      </c>
      <c r="G225" s="33">
        <f>F225*$C$17</f>
        <v>0.4998323697423425</v>
      </c>
      <c r="H225" s="33">
        <f>F225*$C$18</f>
        <v>0.546809096221886</v>
      </c>
      <c r="I225" s="70">
        <f t="shared" si="38"/>
        <v>0.10446100477674793</v>
      </c>
      <c r="J225" s="241">
        <f t="shared" si="37"/>
        <v>0.778962062571925</v>
      </c>
      <c r="K225" s="5">
        <f t="shared" si="39"/>
        <v>3.38</v>
      </c>
    </row>
    <row r="226" spans="1:11" ht="15.75" thickBot="1">
      <c r="A226" s="1" t="s">
        <v>1574</v>
      </c>
      <c r="B226" s="7" t="s">
        <v>1576</v>
      </c>
      <c r="C226" s="1">
        <v>0.18</v>
      </c>
      <c r="D226" s="1" t="s">
        <v>32</v>
      </c>
      <c r="E226" s="1">
        <v>4</v>
      </c>
      <c r="F226" s="33">
        <f t="shared" si="34"/>
        <v>0.9292099743206401</v>
      </c>
      <c r="G226" s="33">
        <f>F226*$C$17</f>
        <v>0.3213208091200774</v>
      </c>
      <c r="H226" s="33">
        <f>F226*$C$18</f>
        <v>0.3515201332854982</v>
      </c>
      <c r="I226" s="70">
        <f t="shared" si="38"/>
        <v>0.06715350307076653</v>
      </c>
      <c r="J226" s="241">
        <f t="shared" si="37"/>
        <v>0.5007613259390947</v>
      </c>
      <c r="K226" s="5">
        <f t="shared" si="39"/>
        <v>2.17</v>
      </c>
    </row>
    <row r="227" spans="1:11" ht="15.75" thickBot="1">
      <c r="A227" s="1" t="s">
        <v>1575</v>
      </c>
      <c r="B227" s="1">
        <v>99.2</v>
      </c>
      <c r="C227" s="1">
        <v>0.21</v>
      </c>
      <c r="D227" s="1" t="s">
        <v>32</v>
      </c>
      <c r="E227" s="1">
        <v>4</v>
      </c>
      <c r="F227" s="33">
        <f t="shared" si="34"/>
        <v>1.0840783033740802</v>
      </c>
      <c r="G227" s="33">
        <f>F227*$C$17</f>
        <v>0.37487427730675693</v>
      </c>
      <c r="H227" s="33">
        <f>F227*$C$18</f>
        <v>0.41010682216641453</v>
      </c>
      <c r="I227" s="70">
        <f t="shared" si="38"/>
        <v>0.07834575358256096</v>
      </c>
      <c r="J227" s="241">
        <f t="shared" si="37"/>
        <v>0.5842215469289438</v>
      </c>
      <c r="K227" s="5">
        <f t="shared" si="39"/>
        <v>2.53</v>
      </c>
    </row>
    <row r="228" ht="15">
      <c r="K228" s="240"/>
    </row>
    <row r="229" ht="15">
      <c r="K229" s="240"/>
    </row>
    <row r="230" ht="15">
      <c r="K230" s="240"/>
    </row>
    <row r="231" ht="15">
      <c r="K231" s="240"/>
    </row>
    <row r="232" ht="15">
      <c r="K232" s="240"/>
    </row>
  </sheetData>
  <sheetProtection/>
  <mergeCells count="4">
    <mergeCell ref="E1:K1"/>
    <mergeCell ref="E2:K2"/>
    <mergeCell ref="E3:K3"/>
    <mergeCell ref="F4:K4"/>
  </mergeCells>
  <printOptions/>
  <pageMargins left="0.2362204724409449" right="0.2362204724409449" top="0.51" bottom="0.42" header="0.31496062992125984" footer="0.31496062992125984"/>
  <pageSetup fitToHeight="0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SheetLayoutView="100" workbookViewId="0" topLeftCell="A1">
      <pane ySplit="24" topLeftCell="A37" activePane="bottomLeft" state="frozen"/>
      <selection pane="topLeft" activeCell="A1" sqref="A1"/>
      <selection pane="bottomLeft" activeCell="K25" sqref="K25"/>
    </sheetView>
  </sheetViews>
  <sheetFormatPr defaultColWidth="9.140625" defaultRowHeight="15"/>
  <cols>
    <col min="1" max="1" width="71.421875" style="0" customWidth="1"/>
    <col min="2" max="2" width="7.421875" style="0" customWidth="1"/>
    <col min="3" max="3" width="7.8515625" style="0" customWidth="1"/>
    <col min="4" max="4" width="6.140625" style="0" customWidth="1"/>
    <col min="5" max="5" width="7.140625" style="0" customWidth="1"/>
    <col min="6" max="6" width="9.28125" style="0" customWidth="1"/>
    <col min="7" max="7" width="6.57421875" style="0" customWidth="1"/>
    <col min="8" max="8" width="7.7109375" style="0" customWidth="1"/>
    <col min="9" max="9" width="7.57421875" style="235" customWidth="1"/>
    <col min="10" max="10" width="7.7109375" style="0" customWidth="1"/>
    <col min="11" max="11" width="11.7109375" style="0" customWidth="1"/>
    <col min="12" max="12" width="9.140625" style="0" hidden="1" customWidth="1"/>
  </cols>
  <sheetData>
    <row r="1" spans="6:12" ht="15">
      <c r="F1" s="304" t="s">
        <v>2187</v>
      </c>
      <c r="G1" s="304"/>
      <c r="H1" s="304"/>
      <c r="I1" s="304"/>
      <c r="J1" s="304"/>
      <c r="K1" s="304"/>
      <c r="L1" s="304"/>
    </row>
    <row r="2" spans="6:12" ht="15">
      <c r="F2" s="303" t="s">
        <v>2508</v>
      </c>
      <c r="G2" s="303"/>
      <c r="H2" s="303"/>
      <c r="I2" s="303"/>
      <c r="J2" s="303"/>
      <c r="K2" s="303"/>
      <c r="L2" s="303"/>
    </row>
    <row r="3" spans="6:12" ht="15">
      <c r="F3" s="303" t="s">
        <v>2509</v>
      </c>
      <c r="G3" s="303"/>
      <c r="H3" s="303"/>
      <c r="I3" s="303"/>
      <c r="J3" s="303"/>
      <c r="K3" s="303"/>
      <c r="L3" s="303"/>
    </row>
    <row r="4" spans="6:12" ht="15">
      <c r="F4" s="150"/>
      <c r="G4" s="303" t="s">
        <v>2613</v>
      </c>
      <c r="H4" s="303"/>
      <c r="I4" s="303"/>
      <c r="J4" s="303"/>
      <c r="K4" s="303"/>
      <c r="L4" s="303"/>
    </row>
    <row r="5" ht="18.75">
      <c r="A5" s="21" t="s">
        <v>3</v>
      </c>
    </row>
    <row r="6" spans="1:7" ht="11.25" customHeight="1">
      <c r="A6" s="22" t="s">
        <v>4</v>
      </c>
      <c r="B6" s="22"/>
      <c r="C6" s="224">
        <v>127.96</v>
      </c>
      <c r="D6" s="22"/>
      <c r="E6" s="22"/>
      <c r="F6" s="22"/>
      <c r="G6" s="22"/>
    </row>
    <row r="7" spans="1:7" ht="11.25" customHeight="1">
      <c r="A7" s="22" t="s">
        <v>5</v>
      </c>
      <c r="B7" s="22"/>
      <c r="C7" s="224">
        <v>168</v>
      </c>
      <c r="D7" s="22"/>
      <c r="E7" s="22"/>
      <c r="F7" s="22"/>
      <c r="G7" s="22"/>
    </row>
    <row r="8" spans="1:7" ht="11.25" customHeight="1">
      <c r="A8" s="23" t="s">
        <v>6</v>
      </c>
      <c r="B8" s="23"/>
      <c r="C8" s="23" t="s">
        <v>7</v>
      </c>
      <c r="D8" s="23" t="s">
        <v>8</v>
      </c>
      <c r="E8" s="23" t="s">
        <v>9</v>
      </c>
      <c r="F8" s="23" t="s">
        <v>10</v>
      </c>
      <c r="G8" s="23" t="s">
        <v>11</v>
      </c>
    </row>
    <row r="9" spans="1:7" ht="11.25" customHeight="1">
      <c r="A9" s="23"/>
      <c r="B9" s="23"/>
      <c r="C9" s="23">
        <v>1.16</v>
      </c>
      <c r="D9" s="23">
        <v>1.35</v>
      </c>
      <c r="E9" s="23">
        <v>1.57</v>
      </c>
      <c r="F9" s="23">
        <v>1.73</v>
      </c>
      <c r="G9" s="23">
        <v>1.9</v>
      </c>
    </row>
    <row r="10" spans="1:7" ht="11.25" customHeight="1">
      <c r="A10" s="22" t="s">
        <v>12</v>
      </c>
      <c r="B10" s="22"/>
      <c r="C10" s="224">
        <v>0.5</v>
      </c>
      <c r="D10" s="22"/>
      <c r="E10" s="22"/>
      <c r="F10" s="22"/>
      <c r="G10" s="22"/>
    </row>
    <row r="11" spans="1:7" ht="11.25" customHeight="1">
      <c r="A11" s="22" t="s">
        <v>1</v>
      </c>
      <c r="B11" s="22"/>
      <c r="C11" s="224">
        <v>0.5</v>
      </c>
      <c r="D11" s="22"/>
      <c r="E11" s="22"/>
      <c r="F11" s="22"/>
      <c r="G11" s="22"/>
    </row>
    <row r="12" spans="1:7" ht="21" customHeight="1">
      <c r="A12" s="22" t="s">
        <v>13</v>
      </c>
      <c r="B12" s="22"/>
      <c r="C12" s="224">
        <v>0.3</v>
      </c>
      <c r="D12" s="22"/>
      <c r="E12" s="22"/>
      <c r="F12" s="22"/>
      <c r="G12" s="22"/>
    </row>
    <row r="13" spans="1:7" ht="21" customHeight="1">
      <c r="A13" s="23" t="s">
        <v>14</v>
      </c>
      <c r="B13" s="23"/>
      <c r="C13" s="23"/>
      <c r="D13" s="23" t="s">
        <v>8</v>
      </c>
      <c r="E13" s="23" t="s">
        <v>9</v>
      </c>
      <c r="F13" s="23" t="s">
        <v>10</v>
      </c>
      <c r="G13" s="23" t="s">
        <v>11</v>
      </c>
    </row>
    <row r="14" spans="1:7" ht="21" customHeight="1">
      <c r="A14" s="23"/>
      <c r="B14" s="23"/>
      <c r="C14" s="23"/>
      <c r="D14" s="23">
        <v>0.18</v>
      </c>
      <c r="E14" s="23">
        <v>0.22</v>
      </c>
      <c r="F14" s="23">
        <v>0.26</v>
      </c>
      <c r="G14" s="23">
        <v>0.3</v>
      </c>
    </row>
    <row r="15" spans="1:7" ht="21" customHeight="1">
      <c r="A15" s="22" t="s">
        <v>15</v>
      </c>
      <c r="B15" s="22"/>
      <c r="C15" s="224">
        <v>0.112</v>
      </c>
      <c r="D15" s="22"/>
      <c r="E15" s="22"/>
      <c r="F15" s="22"/>
      <c r="G15" s="22"/>
    </row>
    <row r="16" spans="1:7" ht="21" customHeight="1">
      <c r="A16" s="22" t="s">
        <v>2</v>
      </c>
      <c r="B16" s="22"/>
      <c r="C16" s="224">
        <v>0.0859</v>
      </c>
      <c r="D16" s="22"/>
      <c r="E16" s="22"/>
      <c r="F16" s="22"/>
      <c r="G16" s="22"/>
    </row>
    <row r="17" spans="1:7" ht="21" customHeight="1">
      <c r="A17" s="22" t="s">
        <v>2615</v>
      </c>
      <c r="B17" s="22"/>
      <c r="C17" s="224">
        <v>0.3458</v>
      </c>
      <c r="D17" s="22"/>
      <c r="E17" s="22"/>
      <c r="F17" s="22"/>
      <c r="G17" s="22"/>
    </row>
    <row r="18" spans="1:7" ht="21" customHeight="1">
      <c r="A18" s="22" t="s">
        <v>17</v>
      </c>
      <c r="B18" s="22"/>
      <c r="C18" s="224">
        <v>0.3783</v>
      </c>
      <c r="D18" s="22"/>
      <c r="E18" s="22"/>
      <c r="F18" s="22"/>
      <c r="G18" s="22"/>
    </row>
    <row r="19" spans="1:7" ht="21" customHeight="1">
      <c r="A19" s="22" t="s">
        <v>18</v>
      </c>
      <c r="B19" s="22"/>
      <c r="C19" s="224">
        <v>0.3</v>
      </c>
      <c r="D19" s="22"/>
      <c r="E19" s="22"/>
      <c r="F19" s="22"/>
      <c r="G19" s="22"/>
    </row>
    <row r="20" spans="1:7" ht="21" customHeight="1">
      <c r="A20" s="22" t="s">
        <v>2186</v>
      </c>
      <c r="B20" s="22"/>
      <c r="C20" s="224">
        <v>0.1</v>
      </c>
      <c r="D20" s="22"/>
      <c r="E20" s="22"/>
      <c r="F20" s="22"/>
      <c r="G20" s="22"/>
    </row>
    <row r="21" spans="1:7" s="235" customFormat="1" ht="21" customHeight="1">
      <c r="A21" s="22" t="s">
        <v>2594</v>
      </c>
      <c r="B21" s="22"/>
      <c r="C21" s="289">
        <v>0.0537</v>
      </c>
      <c r="D21" s="22"/>
      <c r="E21" s="22"/>
      <c r="F21" s="22"/>
      <c r="G21" s="22"/>
    </row>
    <row r="22" spans="1:7" s="235" customFormat="1" ht="21" customHeight="1">
      <c r="A22" s="22" t="s">
        <v>0</v>
      </c>
      <c r="B22" s="22"/>
      <c r="C22" s="289">
        <v>1.2</v>
      </c>
      <c r="D22" s="22"/>
      <c r="E22" s="22"/>
      <c r="F22" s="22"/>
      <c r="G22" s="22"/>
    </row>
    <row r="23" ht="21" customHeight="1">
      <c r="B23" s="26" t="s">
        <v>1137</v>
      </c>
    </row>
    <row r="24" spans="1:11" ht="21" customHeight="1">
      <c r="A24" s="2" t="s">
        <v>20</v>
      </c>
      <c r="B24" s="15" t="s">
        <v>21</v>
      </c>
      <c r="C24" s="15" t="s">
        <v>22</v>
      </c>
      <c r="D24" s="15" t="s">
        <v>23</v>
      </c>
      <c r="E24" s="15" t="s">
        <v>24</v>
      </c>
      <c r="F24" s="15" t="s">
        <v>25</v>
      </c>
      <c r="G24" s="15" t="s">
        <v>26</v>
      </c>
      <c r="H24" s="15" t="s">
        <v>27</v>
      </c>
      <c r="I24" s="15" t="s">
        <v>2604</v>
      </c>
      <c r="J24" s="15" t="s">
        <v>28</v>
      </c>
      <c r="K24" s="15" t="s">
        <v>29</v>
      </c>
    </row>
    <row r="25" spans="1:11" ht="30" customHeight="1">
      <c r="A25" s="2" t="s">
        <v>826</v>
      </c>
      <c r="B25" s="2" t="s">
        <v>619</v>
      </c>
      <c r="C25" s="2">
        <v>0.41</v>
      </c>
      <c r="D25" s="2" t="s">
        <v>32</v>
      </c>
      <c r="E25" s="2">
        <v>4</v>
      </c>
      <c r="F25" s="33">
        <f aca="true" t="shared" si="0" ref="F25:F34">(($C$6*$E$9*$C$22/$C$7*C25)*(1+$C$10+$C$11))*(1+$C$12+$E$14+$C$15)*(1+$C$16)+($C$6*$C$20/$C$7*C25)</f>
        <v>2.1165338303970134</v>
      </c>
      <c r="G25" s="33">
        <f aca="true" t="shared" si="1" ref="G25:G41">F25*$C$17</f>
        <v>0.7318973985512872</v>
      </c>
      <c r="H25" s="33">
        <f aca="true" t="shared" si="2" ref="H25:H33">F25*$C$18</f>
        <v>0.8006847480391902</v>
      </c>
      <c r="I25" s="33">
        <f>(F25+G25)*$C$21</f>
        <v>0.15296075699452372</v>
      </c>
      <c r="J25" s="33">
        <f>(F25+G25+H25+I25)*$C$19</f>
        <v>1.1406230201946042</v>
      </c>
      <c r="K25" s="5">
        <f>ROUND((F25+G25+H25+J25+I25),2)</f>
        <v>4.94</v>
      </c>
    </row>
    <row r="26" spans="1:11" ht="30" customHeight="1">
      <c r="A26" s="2" t="s">
        <v>827</v>
      </c>
      <c r="B26" s="2" t="s">
        <v>620</v>
      </c>
      <c r="C26" s="2">
        <v>0.34</v>
      </c>
      <c r="D26" s="2" t="s">
        <v>32</v>
      </c>
      <c r="E26" s="2">
        <v>4</v>
      </c>
      <c r="F26" s="33">
        <f t="shared" si="0"/>
        <v>1.7551743959389872</v>
      </c>
      <c r="G26" s="33">
        <f t="shared" si="1"/>
        <v>0.6069393061157018</v>
      </c>
      <c r="H26" s="33">
        <f t="shared" si="2"/>
        <v>0.6639824739837189</v>
      </c>
      <c r="I26" s="33">
        <f aca="true" t="shared" si="3" ref="I26:I44">(F26+G26)*$C$21</f>
        <v>0.1268455058003368</v>
      </c>
      <c r="J26" s="33">
        <f aca="true" t="shared" si="4" ref="J26:J44">(F26+G26+H26+I26)*$C$19</f>
        <v>0.9458825045516233</v>
      </c>
      <c r="K26" s="5">
        <f aca="true" t="shared" si="5" ref="K26:K44">ROUND((F26+G26+H26+J26+I26),2)</f>
        <v>4.1</v>
      </c>
    </row>
    <row r="27" spans="1:11" ht="30" customHeight="1">
      <c r="A27" s="2" t="s">
        <v>828</v>
      </c>
      <c r="B27" s="2" t="s">
        <v>621</v>
      </c>
      <c r="C27" s="2">
        <v>0.43</v>
      </c>
      <c r="D27" s="2" t="s">
        <v>32</v>
      </c>
      <c r="E27" s="2">
        <v>4</v>
      </c>
      <c r="F27" s="33">
        <f t="shared" si="0"/>
        <v>2.2197793830993064</v>
      </c>
      <c r="G27" s="33">
        <f t="shared" si="1"/>
        <v>0.7675997106757402</v>
      </c>
      <c r="H27" s="33">
        <f t="shared" si="2"/>
        <v>0.8397425406264677</v>
      </c>
      <c r="I27" s="33">
        <f t="shared" si="3"/>
        <v>0.16042225733572</v>
      </c>
      <c r="J27" s="33">
        <f t="shared" si="4"/>
        <v>1.1962631675211703</v>
      </c>
      <c r="K27" s="5">
        <f t="shared" si="5"/>
        <v>5.18</v>
      </c>
    </row>
    <row r="28" spans="1:11" ht="30" customHeight="1">
      <c r="A28" s="2" t="s">
        <v>829</v>
      </c>
      <c r="B28" s="2" t="s">
        <v>622</v>
      </c>
      <c r="C28" s="2">
        <v>0.38</v>
      </c>
      <c r="D28" s="2" t="s">
        <v>32</v>
      </c>
      <c r="E28" s="2">
        <v>4</v>
      </c>
      <c r="F28" s="33">
        <f t="shared" si="0"/>
        <v>1.9616655013435735</v>
      </c>
      <c r="G28" s="33">
        <f t="shared" si="1"/>
        <v>0.6783439303646077</v>
      </c>
      <c r="H28" s="33">
        <f t="shared" si="2"/>
        <v>0.7420980591582739</v>
      </c>
      <c r="I28" s="33">
        <f t="shared" si="3"/>
        <v>0.14176850648272932</v>
      </c>
      <c r="J28" s="33">
        <f t="shared" si="4"/>
        <v>1.0571627992047552</v>
      </c>
      <c r="K28" s="5">
        <f t="shared" si="5"/>
        <v>4.58</v>
      </c>
    </row>
    <row r="29" spans="1:11" ht="30" customHeight="1">
      <c r="A29" s="2" t="s">
        <v>830</v>
      </c>
      <c r="B29" s="2" t="s">
        <v>623</v>
      </c>
      <c r="C29" s="2">
        <v>0.89</v>
      </c>
      <c r="D29" s="2" t="s">
        <v>32</v>
      </c>
      <c r="E29" s="2">
        <v>4</v>
      </c>
      <c r="F29" s="33">
        <f t="shared" si="0"/>
        <v>4.594427095252055</v>
      </c>
      <c r="G29" s="33">
        <f t="shared" si="1"/>
        <v>1.5887528895381604</v>
      </c>
      <c r="H29" s="33">
        <f t="shared" si="2"/>
        <v>1.7380717701338524</v>
      </c>
      <c r="I29" s="33">
        <f t="shared" si="3"/>
        <v>0.3320367651832345</v>
      </c>
      <c r="J29" s="33">
        <f t="shared" si="4"/>
        <v>2.4759865560321903</v>
      </c>
      <c r="K29" s="5">
        <f t="shared" si="5"/>
        <v>10.73</v>
      </c>
    </row>
    <row r="30" spans="1:11" ht="30" customHeight="1">
      <c r="A30" s="2" t="s">
        <v>831</v>
      </c>
      <c r="B30" s="2" t="s">
        <v>624</v>
      </c>
      <c r="C30" s="2">
        <v>0.42</v>
      </c>
      <c r="D30" s="2" t="s">
        <v>32</v>
      </c>
      <c r="E30" s="2">
        <v>4</v>
      </c>
      <c r="F30" s="33">
        <f t="shared" si="0"/>
        <v>2.1681566067481604</v>
      </c>
      <c r="G30" s="33">
        <f t="shared" si="1"/>
        <v>0.7497485546135139</v>
      </c>
      <c r="H30" s="33">
        <f t="shared" si="2"/>
        <v>0.8202136443328291</v>
      </c>
      <c r="I30" s="33">
        <f t="shared" si="3"/>
        <v>0.15669150716512192</v>
      </c>
      <c r="J30" s="33">
        <f t="shared" si="4"/>
        <v>1.1684430938578876</v>
      </c>
      <c r="K30" s="5">
        <f t="shared" si="5"/>
        <v>5.06</v>
      </c>
    </row>
    <row r="31" spans="1:11" ht="30" customHeight="1">
      <c r="A31" s="2" t="s">
        <v>832</v>
      </c>
      <c r="B31" s="2" t="s">
        <v>447</v>
      </c>
      <c r="C31" s="2">
        <v>0.38</v>
      </c>
      <c r="D31" s="2" t="s">
        <v>32</v>
      </c>
      <c r="E31" s="2">
        <v>4</v>
      </c>
      <c r="F31" s="33">
        <f t="shared" si="0"/>
        <v>1.9616655013435735</v>
      </c>
      <c r="G31" s="33">
        <f t="shared" si="1"/>
        <v>0.6783439303646077</v>
      </c>
      <c r="H31" s="33">
        <f t="shared" si="2"/>
        <v>0.7420980591582739</v>
      </c>
      <c r="I31" s="33">
        <f t="shared" si="3"/>
        <v>0.14176850648272932</v>
      </c>
      <c r="J31" s="33">
        <f t="shared" si="4"/>
        <v>1.0571627992047552</v>
      </c>
      <c r="K31" s="5">
        <f t="shared" si="5"/>
        <v>4.58</v>
      </c>
    </row>
    <row r="32" spans="1:11" ht="30" customHeight="1">
      <c r="A32" s="2" t="s">
        <v>833</v>
      </c>
      <c r="B32" s="2" t="s">
        <v>625</v>
      </c>
      <c r="C32" s="2">
        <v>0.79</v>
      </c>
      <c r="D32" s="2" t="s">
        <v>32</v>
      </c>
      <c r="E32" s="2">
        <v>4</v>
      </c>
      <c r="F32" s="33">
        <f t="shared" si="0"/>
        <v>4.078199331740587</v>
      </c>
      <c r="G32" s="2">
        <f t="shared" si="1"/>
        <v>1.4102413289158948</v>
      </c>
      <c r="H32" s="33">
        <f t="shared" si="2"/>
        <v>1.542782807197464</v>
      </c>
      <c r="I32" s="33">
        <f t="shared" si="3"/>
        <v>0.29472926347725303</v>
      </c>
      <c r="J32" s="33">
        <f t="shared" si="4"/>
        <v>2.1977858193993596</v>
      </c>
      <c r="K32" s="5">
        <f t="shared" si="5"/>
        <v>9.52</v>
      </c>
    </row>
    <row r="33" spans="1:11" ht="30" customHeight="1">
      <c r="A33" s="2" t="s">
        <v>834</v>
      </c>
      <c r="B33" s="2" t="s">
        <v>626</v>
      </c>
      <c r="C33" s="2">
        <v>0.39</v>
      </c>
      <c r="D33" s="2" t="s">
        <v>32</v>
      </c>
      <c r="E33" s="2">
        <v>4</v>
      </c>
      <c r="F33" s="33">
        <f t="shared" si="0"/>
        <v>2.0132882776947203</v>
      </c>
      <c r="G33" s="33">
        <f t="shared" si="1"/>
        <v>0.6961950864268343</v>
      </c>
      <c r="H33" s="33">
        <f t="shared" si="2"/>
        <v>0.7616269554519127</v>
      </c>
      <c r="I33" s="33">
        <f t="shared" si="3"/>
        <v>0.1454992566533275</v>
      </c>
      <c r="J33" s="33">
        <f t="shared" si="4"/>
        <v>1.0849828728680384</v>
      </c>
      <c r="K33" s="5">
        <f t="shared" si="5"/>
        <v>4.7</v>
      </c>
    </row>
    <row r="34" spans="1:11" ht="15.75" customHeight="1">
      <c r="A34" s="2" t="s">
        <v>835</v>
      </c>
      <c r="B34" s="2" t="s">
        <v>627</v>
      </c>
      <c r="C34" s="2">
        <v>0.95</v>
      </c>
      <c r="D34" s="2" t="s">
        <v>32</v>
      </c>
      <c r="E34" s="2">
        <v>4</v>
      </c>
      <c r="F34" s="33">
        <f t="shared" si="0"/>
        <v>4.904163753358934</v>
      </c>
      <c r="G34" s="33">
        <f t="shared" si="1"/>
        <v>1.6958598259115194</v>
      </c>
      <c r="H34" s="33">
        <f aca="true" t="shared" si="6" ref="H34:H40">F34*$C$18</f>
        <v>1.8552451478956848</v>
      </c>
      <c r="I34" s="33">
        <f t="shared" si="3"/>
        <v>0.3544212662068233</v>
      </c>
      <c r="J34" s="33">
        <f t="shared" si="4"/>
        <v>2.642906998011888</v>
      </c>
      <c r="K34" s="5">
        <f t="shared" si="5"/>
        <v>11.45</v>
      </c>
    </row>
    <row r="35" spans="1:11" ht="16.5" customHeight="1">
      <c r="A35" s="2" t="s">
        <v>836</v>
      </c>
      <c r="B35" s="2" t="s">
        <v>628</v>
      </c>
      <c r="C35" s="2">
        <v>0.37</v>
      </c>
      <c r="D35" s="2" t="s">
        <v>32</v>
      </c>
      <c r="E35" s="2">
        <v>2</v>
      </c>
      <c r="F35" s="33">
        <f aca="true" t="shared" si="7" ref="F35:F41">(($C$6*$C$9*$C$22/$C$7*C35)*(1+$C$10+$C$11))*(1+$C$12+$C$14+$C$15)*(1+$C$16)+($C$6*$C$20/$C$7*C35)</f>
        <v>1.2311672826327469</v>
      </c>
      <c r="G35" s="33">
        <f t="shared" si="1"/>
        <v>0.42573764633440386</v>
      </c>
      <c r="H35" s="33">
        <f t="shared" si="6"/>
        <v>0.4657505830199682</v>
      </c>
      <c r="I35" s="33">
        <f t="shared" si="3"/>
        <v>0.08897579468553599</v>
      </c>
      <c r="J35" s="33">
        <f t="shared" si="4"/>
        <v>0.6634893920017965</v>
      </c>
      <c r="K35" s="5">
        <f t="shared" si="5"/>
        <v>2.88</v>
      </c>
    </row>
    <row r="36" spans="1:11" ht="27.75" customHeight="1">
      <c r="A36" s="2" t="s">
        <v>837</v>
      </c>
      <c r="B36" s="2" t="s">
        <v>629</v>
      </c>
      <c r="C36" s="2">
        <v>0.63</v>
      </c>
      <c r="D36" s="2" t="s">
        <v>32</v>
      </c>
      <c r="E36" s="2">
        <v>2</v>
      </c>
      <c r="F36" s="33">
        <f t="shared" si="7"/>
        <v>2.09631185961792</v>
      </c>
      <c r="G36" s="33">
        <f t="shared" si="1"/>
        <v>0.7249046410558767</v>
      </c>
      <c r="H36" s="33">
        <f t="shared" si="6"/>
        <v>0.7930347764934592</v>
      </c>
      <c r="I36" s="33">
        <f t="shared" si="3"/>
        <v>0.15149932608618288</v>
      </c>
      <c r="J36" s="33">
        <f t="shared" si="4"/>
        <v>1.1297251809760316</v>
      </c>
      <c r="K36" s="5">
        <f t="shared" si="5"/>
        <v>4.9</v>
      </c>
    </row>
    <row r="37" spans="1:11" ht="27.75" customHeight="1">
      <c r="A37" s="2" t="s">
        <v>839</v>
      </c>
      <c r="B37" s="2" t="s">
        <v>630</v>
      </c>
      <c r="C37" s="2">
        <v>0.88</v>
      </c>
      <c r="D37" s="2" t="s">
        <v>32</v>
      </c>
      <c r="E37" s="2">
        <v>2</v>
      </c>
      <c r="F37" s="33">
        <f t="shared" si="7"/>
        <v>2.928181645180586</v>
      </c>
      <c r="G37" s="33">
        <f t="shared" si="1"/>
        <v>1.0125652129034468</v>
      </c>
      <c r="H37" s="33">
        <f t="shared" si="6"/>
        <v>1.1077311163718158</v>
      </c>
      <c r="I37" s="33">
        <f t="shared" si="3"/>
        <v>0.21161810627911257</v>
      </c>
      <c r="J37" s="33">
        <f t="shared" si="4"/>
        <v>1.5780288242204883</v>
      </c>
      <c r="K37" s="5">
        <f t="shared" si="5"/>
        <v>6.84</v>
      </c>
    </row>
    <row r="38" spans="1:11" ht="27.75" customHeight="1">
      <c r="A38" s="2" t="s">
        <v>838</v>
      </c>
      <c r="B38" s="2" t="s">
        <v>631</v>
      </c>
      <c r="C38" s="2">
        <v>1.2</v>
      </c>
      <c r="D38" s="2" t="s">
        <v>32</v>
      </c>
      <c r="E38" s="2">
        <v>2</v>
      </c>
      <c r="F38" s="33">
        <f t="shared" si="7"/>
        <v>3.9929749707008004</v>
      </c>
      <c r="G38" s="33">
        <f t="shared" si="1"/>
        <v>1.3807707448683368</v>
      </c>
      <c r="H38" s="33">
        <f t="shared" si="6"/>
        <v>1.5105424314161129</v>
      </c>
      <c r="I38" s="33">
        <f t="shared" si="3"/>
        <v>0.2885701449260627</v>
      </c>
      <c r="J38" s="33">
        <f t="shared" si="4"/>
        <v>2.151857487573394</v>
      </c>
      <c r="K38" s="5">
        <f t="shared" si="5"/>
        <v>9.32</v>
      </c>
    </row>
    <row r="39" spans="1:11" ht="27.75" customHeight="1">
      <c r="A39" s="2" t="s">
        <v>840</v>
      </c>
      <c r="B39" s="2" t="s">
        <v>632</v>
      </c>
      <c r="C39" s="2">
        <v>0.29</v>
      </c>
      <c r="D39" s="2" t="s">
        <v>32</v>
      </c>
      <c r="E39" s="2">
        <v>2</v>
      </c>
      <c r="F39" s="33">
        <f t="shared" si="7"/>
        <v>0.9649689512526933</v>
      </c>
      <c r="G39" s="33">
        <f t="shared" si="1"/>
        <v>0.33368626334318136</v>
      </c>
      <c r="H39" s="33">
        <f t="shared" si="6"/>
        <v>0.3650477542588939</v>
      </c>
      <c r="I39" s="33">
        <f t="shared" si="3"/>
        <v>0.06973778502379847</v>
      </c>
      <c r="J39" s="33">
        <f t="shared" si="4"/>
        <v>0.5200322261635701</v>
      </c>
      <c r="K39" s="5">
        <f t="shared" si="5"/>
        <v>2.25</v>
      </c>
    </row>
    <row r="40" spans="1:11" ht="29.25" customHeight="1">
      <c r="A40" s="2" t="s">
        <v>841</v>
      </c>
      <c r="B40" s="2" t="s">
        <v>633</v>
      </c>
      <c r="C40" s="2">
        <v>0.42</v>
      </c>
      <c r="D40" s="2" t="s">
        <v>32</v>
      </c>
      <c r="E40" s="2">
        <v>2</v>
      </c>
      <c r="F40" s="33">
        <f t="shared" si="7"/>
        <v>1.39754123974528</v>
      </c>
      <c r="G40" s="33">
        <f t="shared" si="1"/>
        <v>0.4832697607039178</v>
      </c>
      <c r="H40" s="33">
        <f t="shared" si="6"/>
        <v>0.5286898509956395</v>
      </c>
      <c r="I40" s="33">
        <f t="shared" si="3"/>
        <v>0.10099955072412192</v>
      </c>
      <c r="J40" s="33">
        <f t="shared" si="4"/>
        <v>0.7531501206506876</v>
      </c>
      <c r="K40" s="5">
        <f t="shared" si="5"/>
        <v>3.26</v>
      </c>
    </row>
    <row r="41" spans="1:11" ht="29.25" customHeight="1">
      <c r="A41" s="2" t="s">
        <v>842</v>
      </c>
      <c r="B41" s="2" t="s">
        <v>634</v>
      </c>
      <c r="C41" s="2">
        <v>0.55</v>
      </c>
      <c r="D41" s="2" t="s">
        <v>32</v>
      </c>
      <c r="E41" s="2">
        <v>2</v>
      </c>
      <c r="F41" s="33">
        <f t="shared" si="7"/>
        <v>1.8301135282378669</v>
      </c>
      <c r="G41" s="33">
        <f t="shared" si="1"/>
        <v>0.6328532580646543</v>
      </c>
      <c r="H41" s="33">
        <f>F41*$C$18</f>
        <v>0.692331947732385</v>
      </c>
      <c r="I41" s="33">
        <f t="shared" si="3"/>
        <v>0.13226131642444539</v>
      </c>
      <c r="J41" s="33">
        <f t="shared" si="4"/>
        <v>0.9862680151378054</v>
      </c>
      <c r="K41" s="5">
        <f t="shared" si="5"/>
        <v>4.27</v>
      </c>
    </row>
    <row r="42" spans="1:11" ht="29.25" customHeight="1">
      <c r="A42" s="2" t="s">
        <v>638</v>
      </c>
      <c r="B42" s="2" t="s">
        <v>635</v>
      </c>
      <c r="C42" s="2">
        <v>0.33</v>
      </c>
      <c r="D42" s="2" t="s">
        <v>32</v>
      </c>
      <c r="E42" s="2">
        <v>4</v>
      </c>
      <c r="F42" s="33">
        <f>(($C$6*$E$9*$C$22/$C$7*C42)*(1+$C$10+$C$11))*(1+$C$12+$E$14+$C$15)*(1+$C$16)+($C$6*$C$20/$C$7*C42)</f>
        <v>1.7035516195878402</v>
      </c>
      <c r="G42" s="33">
        <f>F42*$C$17</f>
        <v>0.5890881500534751</v>
      </c>
      <c r="H42" s="33">
        <f>F42*$C$18</f>
        <v>0.6444535776900799</v>
      </c>
      <c r="I42" s="33">
        <f t="shared" si="3"/>
        <v>0.12311475562973863</v>
      </c>
      <c r="J42" s="33">
        <f t="shared" si="4"/>
        <v>0.9180624308883402</v>
      </c>
      <c r="K42" s="5">
        <f t="shared" si="5"/>
        <v>3.98</v>
      </c>
    </row>
    <row r="43" spans="1:11" ht="29.25" customHeight="1">
      <c r="A43" s="2" t="s">
        <v>639</v>
      </c>
      <c r="B43" s="2" t="s">
        <v>636</v>
      </c>
      <c r="C43" s="2">
        <v>0.35</v>
      </c>
      <c r="D43" s="2" t="s">
        <v>32</v>
      </c>
      <c r="E43" s="2">
        <v>4</v>
      </c>
      <c r="F43" s="33">
        <f>(($C$6*$E$9*$C$22/$C$7*C43)*(1+$C$10+$C$11))*(1+$C$12+$E$14+$C$15)*(1+$C$16)+($C$6*$C$20/$C$7*C43)</f>
        <v>1.8067971722901335</v>
      </c>
      <c r="G43" s="5">
        <f>F43*$C$17</f>
        <v>0.6247904621779281</v>
      </c>
      <c r="H43" s="5">
        <f>F43*$C$18</f>
        <v>0.6835113702773575</v>
      </c>
      <c r="I43" s="33">
        <f t="shared" si="3"/>
        <v>0.1305762559709349</v>
      </c>
      <c r="J43" s="33">
        <f t="shared" si="4"/>
        <v>0.973702578214906</v>
      </c>
      <c r="K43" s="5">
        <f t="shared" si="5"/>
        <v>4.22</v>
      </c>
    </row>
    <row r="44" spans="1:11" ht="29.25" customHeight="1">
      <c r="A44" s="2" t="s">
        <v>640</v>
      </c>
      <c r="B44" s="3" t="s">
        <v>637</v>
      </c>
      <c r="C44" s="2">
        <v>0.45</v>
      </c>
      <c r="D44" s="2" t="s">
        <v>32</v>
      </c>
      <c r="E44" s="2">
        <v>2</v>
      </c>
      <c r="F44" s="33">
        <f>(($C$6*$C$9*$C$22/$C$7*C44)*(1+$C$10+$C$11))*(1+$C$12+$C$14+$C$15)*(1+$C$16)+($C$6*$C$20/$C$7*C44)</f>
        <v>1.4973656140128</v>
      </c>
      <c r="G44" s="5">
        <f>F44*$C$17</f>
        <v>0.5177890293256262</v>
      </c>
      <c r="H44" s="5">
        <f>F44*$C$18</f>
        <v>0.5664534117810422</v>
      </c>
      <c r="I44" s="33">
        <f t="shared" si="3"/>
        <v>0.10821380434727347</v>
      </c>
      <c r="J44" s="33">
        <f t="shared" si="4"/>
        <v>0.8069465578400224</v>
      </c>
      <c r="K44" s="5">
        <f t="shared" si="5"/>
        <v>3.5</v>
      </c>
    </row>
    <row r="45" ht="15">
      <c r="M45" s="240"/>
    </row>
  </sheetData>
  <sheetProtection/>
  <mergeCells count="4">
    <mergeCell ref="F1:L1"/>
    <mergeCell ref="F2:L2"/>
    <mergeCell ref="F3:L3"/>
    <mergeCell ref="G4:L4"/>
  </mergeCells>
  <printOptions/>
  <pageMargins left="0.2362204724409449" right="0.2362204724409449" top="0.5118110236220472" bottom="0.4330708661417323" header="0.31496062992125984" footer="0.31496062992125984"/>
  <pageSetup fitToHeight="0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view="pageBreakPreview" zoomScaleSheetLayoutView="100" workbookViewId="0" topLeftCell="A1">
      <selection activeCell="J25" sqref="J25"/>
    </sheetView>
  </sheetViews>
  <sheetFormatPr defaultColWidth="9.140625" defaultRowHeight="15"/>
  <cols>
    <col min="1" max="1" width="69.8515625" style="0" customWidth="1"/>
    <col min="2" max="2" width="7.28125" style="0" customWidth="1"/>
    <col min="3" max="3" width="8.7109375" style="0" customWidth="1"/>
    <col min="4" max="4" width="6.57421875" style="0" customWidth="1"/>
    <col min="5" max="5" width="5.00390625" style="0" customWidth="1"/>
    <col min="7" max="7" width="9.140625" style="0" customWidth="1"/>
    <col min="8" max="8" width="8.7109375" style="0" customWidth="1"/>
    <col min="9" max="9" width="8.7109375" style="223" customWidth="1"/>
    <col min="10" max="10" width="7.421875" style="0" customWidth="1"/>
    <col min="11" max="11" width="11.28125" style="0" customWidth="1"/>
    <col min="12" max="12" width="9.140625" style="0" hidden="1" customWidth="1"/>
  </cols>
  <sheetData>
    <row r="1" spans="6:12" ht="15">
      <c r="F1" s="304" t="s">
        <v>2187</v>
      </c>
      <c r="G1" s="304"/>
      <c r="H1" s="304"/>
      <c r="I1" s="304"/>
      <c r="J1" s="304"/>
      <c r="K1" s="304"/>
      <c r="L1" s="304"/>
    </row>
    <row r="2" spans="6:12" ht="15">
      <c r="F2" s="303" t="s">
        <v>2508</v>
      </c>
      <c r="G2" s="303"/>
      <c r="H2" s="303"/>
      <c r="I2" s="303"/>
      <c r="J2" s="303"/>
      <c r="K2" s="303"/>
      <c r="L2" s="303"/>
    </row>
    <row r="3" spans="6:12" ht="15">
      <c r="F3" s="303" t="s">
        <v>2509</v>
      </c>
      <c r="G3" s="303"/>
      <c r="H3" s="303"/>
      <c r="I3" s="303"/>
      <c r="J3" s="303"/>
      <c r="K3" s="303"/>
      <c r="L3" s="303"/>
    </row>
    <row r="4" spans="6:12" ht="15">
      <c r="F4" s="150"/>
      <c r="G4" s="303" t="s">
        <v>2613</v>
      </c>
      <c r="H4" s="303"/>
      <c r="I4" s="303"/>
      <c r="J4" s="303"/>
      <c r="K4" s="303"/>
      <c r="L4" s="303"/>
    </row>
    <row r="5" ht="18.75">
      <c r="A5" s="21" t="s">
        <v>1403</v>
      </c>
    </row>
    <row r="6" spans="1:7" ht="10.5" customHeight="1">
      <c r="A6" s="22" t="s">
        <v>4</v>
      </c>
      <c r="B6" s="22"/>
      <c r="C6" s="224">
        <v>127.96</v>
      </c>
      <c r="D6" s="22"/>
      <c r="E6" s="22"/>
      <c r="F6" s="22"/>
      <c r="G6" s="22"/>
    </row>
    <row r="7" spans="1:7" ht="10.5" customHeight="1">
      <c r="A7" s="22" t="s">
        <v>5</v>
      </c>
      <c r="B7" s="22"/>
      <c r="C7" s="224">
        <v>168</v>
      </c>
      <c r="D7" s="22"/>
      <c r="E7" s="22"/>
      <c r="F7" s="22"/>
      <c r="G7" s="22"/>
    </row>
    <row r="8" spans="1:7" s="223" customFormat="1" ht="10.5" customHeight="1">
      <c r="A8" s="223" t="s">
        <v>0</v>
      </c>
      <c r="B8" s="22"/>
      <c r="C8" s="224">
        <v>1.2</v>
      </c>
      <c r="D8" s="22"/>
      <c r="E8" s="22"/>
      <c r="F8" s="22"/>
      <c r="G8" s="22"/>
    </row>
    <row r="9" spans="1:7" ht="10.5" customHeight="1">
      <c r="A9" s="23" t="s">
        <v>6</v>
      </c>
      <c r="B9" s="23"/>
      <c r="C9" s="23" t="s">
        <v>7</v>
      </c>
      <c r="D9" s="23" t="s">
        <v>8</v>
      </c>
      <c r="E9" s="23" t="s">
        <v>9</v>
      </c>
      <c r="F9" s="23" t="s">
        <v>10</v>
      </c>
      <c r="G9" s="23" t="s">
        <v>11</v>
      </c>
    </row>
    <row r="10" spans="1:7" ht="10.5" customHeight="1">
      <c r="A10" s="23"/>
      <c r="B10" s="23"/>
      <c r="C10" s="23">
        <v>1.16</v>
      </c>
      <c r="D10" s="23">
        <v>1.35</v>
      </c>
      <c r="E10" s="23">
        <v>1.57</v>
      </c>
      <c r="F10" s="23">
        <v>1.73</v>
      </c>
      <c r="G10" s="23">
        <v>1.9</v>
      </c>
    </row>
    <row r="11" spans="1:7" ht="10.5" customHeight="1">
      <c r="A11" s="22" t="s">
        <v>12</v>
      </c>
      <c r="B11" s="22"/>
      <c r="C11" s="224">
        <v>0.5</v>
      </c>
      <c r="D11" s="22"/>
      <c r="E11" s="22"/>
      <c r="F11" s="22"/>
      <c r="G11" s="22"/>
    </row>
    <row r="12" spans="1:7" ht="10.5" customHeight="1">
      <c r="A12" s="22" t="s">
        <v>1</v>
      </c>
      <c r="B12" s="22"/>
      <c r="C12" s="224">
        <v>0.5</v>
      </c>
      <c r="D12" s="22"/>
      <c r="E12" s="22"/>
      <c r="F12" s="22"/>
      <c r="G12" s="22"/>
    </row>
    <row r="13" spans="1:7" ht="10.5" customHeight="1">
      <c r="A13" s="22" t="s">
        <v>13</v>
      </c>
      <c r="B13" s="22"/>
      <c r="C13" s="224">
        <v>0.3</v>
      </c>
      <c r="D13" s="22"/>
      <c r="E13" s="22"/>
      <c r="F13" s="22"/>
      <c r="G13" s="22"/>
    </row>
    <row r="14" spans="1:7" ht="10.5" customHeight="1">
      <c r="A14" s="23" t="s">
        <v>14</v>
      </c>
      <c r="B14" s="23"/>
      <c r="C14" s="23"/>
      <c r="D14" s="23" t="s">
        <v>8</v>
      </c>
      <c r="E14" s="23" t="s">
        <v>9</v>
      </c>
      <c r="F14" s="23" t="s">
        <v>10</v>
      </c>
      <c r="G14" s="23" t="s">
        <v>11</v>
      </c>
    </row>
    <row r="15" spans="1:7" ht="10.5" customHeight="1">
      <c r="A15" s="23"/>
      <c r="B15" s="23"/>
      <c r="C15" s="23"/>
      <c r="D15" s="23">
        <v>0.18</v>
      </c>
      <c r="E15" s="23">
        <v>0.22</v>
      </c>
      <c r="F15" s="23">
        <v>0.26</v>
      </c>
      <c r="G15" s="23">
        <v>0.3</v>
      </c>
    </row>
    <row r="16" spans="1:7" ht="10.5" customHeight="1">
      <c r="A16" s="22" t="s">
        <v>15</v>
      </c>
      <c r="B16" s="22"/>
      <c r="C16" s="224">
        <v>0.112</v>
      </c>
      <c r="D16" s="22"/>
      <c r="E16" s="22"/>
      <c r="F16" s="22"/>
      <c r="G16" s="22"/>
    </row>
    <row r="17" spans="1:7" ht="10.5" customHeight="1">
      <c r="A17" s="22" t="s">
        <v>2</v>
      </c>
      <c r="B17" s="22"/>
      <c r="C17" s="224">
        <v>0.0859</v>
      </c>
      <c r="D17" s="22"/>
      <c r="E17" s="22"/>
      <c r="F17" s="22"/>
      <c r="G17" s="22"/>
    </row>
    <row r="18" spans="1:7" ht="10.5" customHeight="1">
      <c r="A18" s="22" t="s">
        <v>2615</v>
      </c>
      <c r="B18" s="22"/>
      <c r="C18" s="224">
        <v>0.3458</v>
      </c>
      <c r="D18" s="22"/>
      <c r="E18" s="22"/>
      <c r="F18" s="22"/>
      <c r="G18" s="22"/>
    </row>
    <row r="19" spans="1:7" ht="11.25" customHeight="1">
      <c r="A19" s="22" t="s">
        <v>17</v>
      </c>
      <c r="B19" s="22"/>
      <c r="C19" s="224">
        <v>0.3783</v>
      </c>
      <c r="D19" s="22"/>
      <c r="E19" s="22"/>
      <c r="F19" s="22"/>
      <c r="G19" s="22"/>
    </row>
    <row r="20" spans="1:7" s="223" customFormat="1" ht="10.5" customHeight="1">
      <c r="A20" s="22" t="s">
        <v>2594</v>
      </c>
      <c r="B20" s="22"/>
      <c r="C20" s="224">
        <v>0.0537</v>
      </c>
      <c r="D20" s="22"/>
      <c r="E20" s="22"/>
      <c r="F20" s="22"/>
      <c r="G20" s="22"/>
    </row>
    <row r="21" spans="1:7" ht="10.5" customHeight="1">
      <c r="A21" s="22" t="s">
        <v>18</v>
      </c>
      <c r="B21" s="22"/>
      <c r="C21" s="224">
        <v>0.3</v>
      </c>
      <c r="D21" s="22"/>
      <c r="E21" s="22"/>
      <c r="F21" s="22"/>
      <c r="G21" s="22"/>
    </row>
    <row r="22" spans="1:7" ht="10.5" customHeight="1">
      <c r="A22" s="22" t="s">
        <v>2186</v>
      </c>
      <c r="B22" s="22"/>
      <c r="C22" s="224">
        <v>0.1</v>
      </c>
      <c r="D22" s="22"/>
      <c r="E22" s="22"/>
      <c r="F22" s="22"/>
      <c r="G22" s="22"/>
    </row>
    <row r="23" ht="15">
      <c r="C23" s="4" t="s">
        <v>663</v>
      </c>
    </row>
    <row r="24" spans="1:11" ht="86.25" customHeight="1">
      <c r="A24" s="2" t="s">
        <v>20</v>
      </c>
      <c r="B24" s="15" t="s">
        <v>21</v>
      </c>
      <c r="C24" s="15" t="s">
        <v>22</v>
      </c>
      <c r="D24" s="15" t="s">
        <v>23</v>
      </c>
      <c r="E24" s="15" t="s">
        <v>24</v>
      </c>
      <c r="F24" s="15" t="s">
        <v>25</v>
      </c>
      <c r="G24" s="15" t="s">
        <v>26</v>
      </c>
      <c r="H24" s="15" t="s">
        <v>27</v>
      </c>
      <c r="I24" s="227" t="s">
        <v>2595</v>
      </c>
      <c r="J24" s="15" t="s">
        <v>28</v>
      </c>
      <c r="K24" s="15" t="s">
        <v>29</v>
      </c>
    </row>
    <row r="25" spans="1:11" ht="15">
      <c r="A25" s="246" t="s">
        <v>843</v>
      </c>
      <c r="B25" s="252" t="s">
        <v>641</v>
      </c>
      <c r="C25" s="252">
        <v>0.23</v>
      </c>
      <c r="D25" s="252" t="s">
        <v>32</v>
      </c>
      <c r="E25" s="252">
        <v>3</v>
      </c>
      <c r="F25" s="254"/>
      <c r="G25" s="254"/>
      <c r="H25" s="254"/>
      <c r="I25" s="254"/>
      <c r="J25" s="254"/>
      <c r="K25" s="252">
        <v>1.3</v>
      </c>
    </row>
    <row r="26" spans="1:11" ht="15.75" customHeight="1">
      <c r="A26" s="2" t="s">
        <v>844</v>
      </c>
      <c r="B26" s="1" t="s">
        <v>642</v>
      </c>
      <c r="C26" s="1">
        <v>0.28</v>
      </c>
      <c r="D26" s="1" t="s">
        <v>32</v>
      </c>
      <c r="E26" s="1">
        <v>4</v>
      </c>
      <c r="F26" s="47">
        <f>(($C$6*$E$10*$C$8/$C$7*C26)*(1+$C$11+$C$12))*(1+$C$13+$E$15+$C$16)*(1+$C$17)+($C$6*$C$22/$C$7*C26)</f>
        <v>1.4454377378321068</v>
      </c>
      <c r="G26" s="47">
        <f aca="true" t="shared" si="0" ref="G26:G43">F26*$C$18</f>
        <v>0.4998323697423425</v>
      </c>
      <c r="H26" s="47">
        <f aca="true" t="shared" si="1" ref="H26:H43">F26*$C$19</f>
        <v>0.546809096221886</v>
      </c>
      <c r="I26" s="33">
        <f>(F26+G26)*C$20</f>
        <v>0.10446100477674793</v>
      </c>
      <c r="J26" s="33">
        <f>(F26+G26+H26+I26)*$C$21</f>
        <v>0.778962062571925</v>
      </c>
      <c r="K26" s="5">
        <f>ROUND((F26+G26+H26+I26+J26),2)</f>
        <v>3.38</v>
      </c>
    </row>
    <row r="27" spans="1:11" ht="15.75" customHeight="1">
      <c r="A27" s="2" t="s">
        <v>845</v>
      </c>
      <c r="B27" s="1" t="s">
        <v>643</v>
      </c>
      <c r="C27" s="1">
        <v>0.5</v>
      </c>
      <c r="D27" s="1" t="s">
        <v>32</v>
      </c>
      <c r="E27" s="1">
        <v>4</v>
      </c>
      <c r="F27" s="47">
        <f>(($C$6*$E$10*$C$8/$C$7*C27)*(1+$C$11+$C$12))*(1+$C$13+$E$15+$C$16)*(1+$C$17)+($C$6*$C$22/$C$7*C27)</f>
        <v>2.581138817557333</v>
      </c>
      <c r="G27" s="47">
        <f t="shared" si="0"/>
        <v>0.8925578031113258</v>
      </c>
      <c r="H27" s="47">
        <f t="shared" si="1"/>
        <v>0.9764448146819392</v>
      </c>
      <c r="I27" s="33">
        <f aca="true" t="shared" si="2" ref="I27:I46">(F27+G27)*C$20</f>
        <v>0.18653750852990697</v>
      </c>
      <c r="J27" s="33">
        <f aca="true" t="shared" si="3" ref="J27:J46">(F27+G27+H27+I27)*$C$21</f>
        <v>1.3910036831641515</v>
      </c>
      <c r="K27" s="5">
        <f aca="true" t="shared" si="4" ref="K27:K46">ROUND((F27+G27+H27+I27+J27),2)</f>
        <v>6.03</v>
      </c>
    </row>
    <row r="28" spans="1:11" ht="15.75" customHeight="1">
      <c r="A28" s="2" t="s">
        <v>846</v>
      </c>
      <c r="B28" s="1" t="s">
        <v>644</v>
      </c>
      <c r="C28" s="1">
        <v>0.03</v>
      </c>
      <c r="D28" s="1" t="s">
        <v>46</v>
      </c>
      <c r="E28" s="1">
        <v>3</v>
      </c>
      <c r="F28" s="47">
        <f>(($C$6*$D$10*$C$8/$C$7*C28)*(1+$C$11+$C$12))*(1+$C$13+$D$15+$C$16)*(1+$C$17)+($C$6*$C$22/$C$7*C28)</f>
        <v>0.13027148479520004</v>
      </c>
      <c r="G28" s="47">
        <f t="shared" si="0"/>
        <v>0.04504787944218017</v>
      </c>
      <c r="H28" s="47">
        <f t="shared" si="1"/>
        <v>0.04928170269802418</v>
      </c>
      <c r="I28" s="33">
        <f t="shared" si="2"/>
        <v>0.009414649859547316</v>
      </c>
      <c r="J28" s="33">
        <f t="shared" si="3"/>
        <v>0.07020471503848551</v>
      </c>
      <c r="K28" s="5">
        <f t="shared" si="4"/>
        <v>0.3</v>
      </c>
    </row>
    <row r="29" spans="1:11" ht="15.75" customHeight="1">
      <c r="A29" s="2" t="s">
        <v>847</v>
      </c>
      <c r="B29" s="1" t="s">
        <v>645</v>
      </c>
      <c r="C29" s="1">
        <v>0.04</v>
      </c>
      <c r="D29" s="1" t="s">
        <v>46</v>
      </c>
      <c r="E29" s="1">
        <v>4</v>
      </c>
      <c r="F29" s="47">
        <f aca="true" t="shared" si="5" ref="F29:F37">(($C$6*$E$10*$C$8/$C$7*C29)*(1+$C$11+$C$12))*(1+$C$13+$E$15+$C$16)*(1+$C$17)+($C$6*$C$22/$C$7*C29)</f>
        <v>0.2064911054045867</v>
      </c>
      <c r="G29" s="47">
        <f t="shared" si="0"/>
        <v>0.07140462424890608</v>
      </c>
      <c r="H29" s="47">
        <f t="shared" si="1"/>
        <v>0.07811558517455515</v>
      </c>
      <c r="I29" s="33">
        <f t="shared" si="2"/>
        <v>0.014923000682392563</v>
      </c>
      <c r="J29" s="33">
        <f t="shared" si="3"/>
        <v>0.11128029465313215</v>
      </c>
      <c r="K29" s="5">
        <f t="shared" si="4"/>
        <v>0.48</v>
      </c>
    </row>
    <row r="30" spans="1:11" ht="29.25" customHeight="1">
      <c r="A30" s="2" t="s">
        <v>848</v>
      </c>
      <c r="B30" s="1" t="s">
        <v>618</v>
      </c>
      <c r="C30" s="1">
        <v>0.05</v>
      </c>
      <c r="D30" s="1" t="s">
        <v>46</v>
      </c>
      <c r="E30" s="1">
        <v>4</v>
      </c>
      <c r="F30" s="47">
        <f t="shared" si="5"/>
        <v>0.2581138817557334</v>
      </c>
      <c r="G30" s="47">
        <f t="shared" si="0"/>
        <v>0.08925578031113261</v>
      </c>
      <c r="H30" s="47">
        <f t="shared" si="1"/>
        <v>0.09764448146819396</v>
      </c>
      <c r="I30" s="33">
        <f t="shared" si="2"/>
        <v>0.018653750852990706</v>
      </c>
      <c r="J30" s="33">
        <f t="shared" si="3"/>
        <v>0.1391003683164152</v>
      </c>
      <c r="K30" s="5">
        <f t="shared" si="4"/>
        <v>0.6</v>
      </c>
    </row>
    <row r="31" spans="1:11" ht="15">
      <c r="A31" s="2" t="s">
        <v>849</v>
      </c>
      <c r="B31" s="1" t="s">
        <v>646</v>
      </c>
      <c r="C31" s="1">
        <v>0.26</v>
      </c>
      <c r="D31" s="1" t="s">
        <v>32</v>
      </c>
      <c r="E31" s="1">
        <v>4</v>
      </c>
      <c r="F31" s="47">
        <f t="shared" si="5"/>
        <v>1.3421921851298135</v>
      </c>
      <c r="G31" s="47">
        <f t="shared" si="0"/>
        <v>0.4641300576178895</v>
      </c>
      <c r="H31" s="47">
        <f t="shared" si="1"/>
        <v>0.5077513036346085</v>
      </c>
      <c r="I31" s="33">
        <f t="shared" si="2"/>
        <v>0.09699950443555165</v>
      </c>
      <c r="J31" s="33">
        <f t="shared" si="3"/>
        <v>0.7233219152453589</v>
      </c>
      <c r="K31" s="5">
        <f t="shared" si="4"/>
        <v>3.13</v>
      </c>
    </row>
    <row r="32" spans="1:11" ht="30" customHeight="1">
      <c r="A32" s="2" t="s">
        <v>850</v>
      </c>
      <c r="B32" s="1" t="s">
        <v>647</v>
      </c>
      <c r="C32" s="1">
        <v>0.58</v>
      </c>
      <c r="D32" s="1" t="s">
        <v>32</v>
      </c>
      <c r="E32" s="1">
        <v>4</v>
      </c>
      <c r="F32" s="47">
        <f t="shared" si="5"/>
        <v>2.9941210283665067</v>
      </c>
      <c r="G32" s="47">
        <f t="shared" si="0"/>
        <v>1.035367051609138</v>
      </c>
      <c r="H32" s="47">
        <f t="shared" si="1"/>
        <v>1.1326759850310495</v>
      </c>
      <c r="I32" s="33">
        <f t="shared" si="2"/>
        <v>0.2163835098946921</v>
      </c>
      <c r="J32" s="33">
        <f t="shared" si="3"/>
        <v>1.6135642724704158</v>
      </c>
      <c r="K32" s="5">
        <f t="shared" si="4"/>
        <v>6.99</v>
      </c>
    </row>
    <row r="33" spans="1:11" ht="30" customHeight="1">
      <c r="A33" s="2" t="s">
        <v>851</v>
      </c>
      <c r="B33" s="1" t="s">
        <v>648</v>
      </c>
      <c r="C33" s="1">
        <v>0.74</v>
      </c>
      <c r="D33" s="1" t="s">
        <v>32</v>
      </c>
      <c r="E33" s="1">
        <v>4</v>
      </c>
      <c r="F33" s="47">
        <f t="shared" si="5"/>
        <v>3.8200854499848536</v>
      </c>
      <c r="G33" s="47">
        <f t="shared" si="0"/>
        <v>1.3209855486047624</v>
      </c>
      <c r="H33" s="47">
        <f t="shared" si="1"/>
        <v>1.4451383257292703</v>
      </c>
      <c r="I33" s="33">
        <f t="shared" si="2"/>
        <v>0.27607551262426233</v>
      </c>
      <c r="J33" s="33">
        <f t="shared" si="3"/>
        <v>2.0586854510829444</v>
      </c>
      <c r="K33" s="5">
        <f t="shared" si="4"/>
        <v>8.92</v>
      </c>
    </row>
    <row r="34" spans="1:11" ht="30" customHeight="1">
      <c r="A34" s="2" t="s">
        <v>852</v>
      </c>
      <c r="B34" s="1" t="s">
        <v>649</v>
      </c>
      <c r="C34" s="1">
        <v>0.34</v>
      </c>
      <c r="D34" s="1" t="s">
        <v>32</v>
      </c>
      <c r="E34" s="1">
        <v>4</v>
      </c>
      <c r="F34" s="47">
        <f t="shared" si="5"/>
        <v>1.7551743959389872</v>
      </c>
      <c r="G34" s="47">
        <f t="shared" si="0"/>
        <v>0.6069393061157018</v>
      </c>
      <c r="H34" s="47">
        <f t="shared" si="1"/>
        <v>0.6639824739837189</v>
      </c>
      <c r="I34" s="33">
        <f t="shared" si="2"/>
        <v>0.1268455058003368</v>
      </c>
      <c r="J34" s="33">
        <f t="shared" si="3"/>
        <v>0.9458825045516233</v>
      </c>
      <c r="K34" s="5">
        <f t="shared" si="4"/>
        <v>4.1</v>
      </c>
    </row>
    <row r="35" spans="1:11" ht="16.5" customHeight="1">
      <c r="A35" s="2" t="s">
        <v>853</v>
      </c>
      <c r="B35" s="1" t="s">
        <v>650</v>
      </c>
      <c r="C35" s="1">
        <v>0.52</v>
      </c>
      <c r="D35" s="1" t="s">
        <v>32</v>
      </c>
      <c r="E35" s="1">
        <v>4</v>
      </c>
      <c r="F35" s="47">
        <f t="shared" si="5"/>
        <v>2.684384370259627</v>
      </c>
      <c r="G35" s="47">
        <f t="shared" si="0"/>
        <v>0.928260115235779</v>
      </c>
      <c r="H35" s="47">
        <f t="shared" si="1"/>
        <v>1.015502607269217</v>
      </c>
      <c r="I35" s="33">
        <f t="shared" si="2"/>
        <v>0.1939990088711033</v>
      </c>
      <c r="J35" s="33">
        <f t="shared" si="3"/>
        <v>1.4466438304907179</v>
      </c>
      <c r="K35" s="5">
        <f t="shared" si="4"/>
        <v>6.27</v>
      </c>
    </row>
    <row r="36" spans="1:11" ht="16.5" customHeight="1">
      <c r="A36" s="2" t="s">
        <v>854</v>
      </c>
      <c r="B36" s="1" t="s">
        <v>651</v>
      </c>
      <c r="C36" s="1">
        <v>0.22</v>
      </c>
      <c r="D36" s="1" t="s">
        <v>32</v>
      </c>
      <c r="E36" s="1">
        <v>4</v>
      </c>
      <c r="F36" s="47">
        <f t="shared" si="5"/>
        <v>1.135701079725227</v>
      </c>
      <c r="G36" s="47">
        <f t="shared" si="0"/>
        <v>0.39272543336898347</v>
      </c>
      <c r="H36" s="47">
        <f t="shared" si="1"/>
        <v>0.4296357184600534</v>
      </c>
      <c r="I36" s="33">
        <f t="shared" si="2"/>
        <v>0.08207650375315909</v>
      </c>
      <c r="J36" s="33">
        <f t="shared" si="3"/>
        <v>0.6120416205922268</v>
      </c>
      <c r="K36" s="5">
        <f t="shared" si="4"/>
        <v>2.65</v>
      </c>
    </row>
    <row r="37" spans="1:11" ht="28.5" customHeight="1">
      <c r="A37" s="2" t="s">
        <v>855</v>
      </c>
      <c r="B37" s="1" t="s">
        <v>652</v>
      </c>
      <c r="C37" s="1">
        <v>1.05</v>
      </c>
      <c r="D37" s="1" t="s">
        <v>32</v>
      </c>
      <c r="E37" s="1">
        <v>4</v>
      </c>
      <c r="F37" s="47">
        <f t="shared" si="5"/>
        <v>5.420391516870401</v>
      </c>
      <c r="G37" s="47">
        <f t="shared" si="0"/>
        <v>1.8743713865337848</v>
      </c>
      <c r="H37" s="47">
        <f t="shared" si="1"/>
        <v>2.0505341108320727</v>
      </c>
      <c r="I37" s="33">
        <f t="shared" si="2"/>
        <v>0.39172876791280475</v>
      </c>
      <c r="J37" s="33">
        <f t="shared" si="3"/>
        <v>2.921107734644719</v>
      </c>
      <c r="K37" s="5">
        <f t="shared" si="4"/>
        <v>12.66</v>
      </c>
    </row>
    <row r="38" spans="1:11" ht="15">
      <c r="A38" s="2" t="s">
        <v>856</v>
      </c>
      <c r="B38" s="1" t="s">
        <v>653</v>
      </c>
      <c r="C38" s="1">
        <v>0.11</v>
      </c>
      <c r="D38" s="1" t="s">
        <v>32</v>
      </c>
      <c r="E38" s="1">
        <v>3</v>
      </c>
      <c r="F38" s="47">
        <f>(($C$6*$D$10*$C$8/$C$7*C38)*(1+$C$11+$C$12))*(1+$C$13+$D$15+$C$16)*(1+$C$17)+($C$6*$C$22/$C$7*C38)</f>
        <v>0.47766211091573335</v>
      </c>
      <c r="G38" s="47">
        <f t="shared" si="0"/>
        <v>0.1651755579546606</v>
      </c>
      <c r="H38" s="47">
        <f t="shared" si="1"/>
        <v>0.18069957655942193</v>
      </c>
      <c r="I38" s="33">
        <f t="shared" si="2"/>
        <v>0.034520382818340155</v>
      </c>
      <c r="J38" s="33">
        <f t="shared" si="3"/>
        <v>0.2574172884744468</v>
      </c>
      <c r="K38" s="5">
        <f t="shared" si="4"/>
        <v>1.12</v>
      </c>
    </row>
    <row r="39" spans="1:11" ht="15">
      <c r="A39" s="2" t="s">
        <v>857</v>
      </c>
      <c r="B39" s="1" t="s">
        <v>654</v>
      </c>
      <c r="C39" s="1">
        <v>0.15</v>
      </c>
      <c r="D39" s="1" t="s">
        <v>32</v>
      </c>
      <c r="E39" s="1">
        <v>3</v>
      </c>
      <c r="F39" s="47">
        <f>(($C$6*$D$10*$C$8/$C$7*C39)*(1+$C$11+$C$12))*(1+$C$13+$D$15+$C$16)*(1+$C$17)+($C$6*$C$22/$C$7*C39)</f>
        <v>0.651357423976</v>
      </c>
      <c r="G39" s="47">
        <f t="shared" si="0"/>
        <v>0.2252393972109008</v>
      </c>
      <c r="H39" s="47">
        <f t="shared" si="1"/>
        <v>0.24640851349012083</v>
      </c>
      <c r="I39" s="33">
        <f t="shared" si="2"/>
        <v>0.047073249297736576</v>
      </c>
      <c r="J39" s="33">
        <f t="shared" si="3"/>
        <v>0.3510235751924275</v>
      </c>
      <c r="K39" s="5">
        <f t="shared" si="4"/>
        <v>1.52</v>
      </c>
    </row>
    <row r="40" spans="1:11" ht="15">
      <c r="A40" s="246" t="s">
        <v>858</v>
      </c>
      <c r="B40" s="252" t="s">
        <v>655</v>
      </c>
      <c r="C40" s="252">
        <v>0.09</v>
      </c>
      <c r="D40" s="252" t="s">
        <v>32</v>
      </c>
      <c r="E40" s="252">
        <v>2</v>
      </c>
      <c r="F40" s="254"/>
      <c r="G40" s="254"/>
      <c r="H40" s="254"/>
      <c r="I40" s="242"/>
      <c r="J40" s="242"/>
      <c r="K40" s="245">
        <v>0.36</v>
      </c>
    </row>
    <row r="41" spans="1:11" ht="15">
      <c r="A41" s="2" t="s">
        <v>859</v>
      </c>
      <c r="B41" s="1" t="s">
        <v>656</v>
      </c>
      <c r="C41" s="1">
        <v>0.09</v>
      </c>
      <c r="D41" s="1" t="s">
        <v>32</v>
      </c>
      <c r="E41" s="1">
        <v>2</v>
      </c>
      <c r="F41" s="47">
        <f>(($C$6*$C$8*$C$10/$C$7*C41)*(1+$C$11+$C$12))*(1+$C$13+$C$15+$C$16)*(1+$C$17)</f>
        <v>0.29261812280256</v>
      </c>
      <c r="G41" s="47">
        <f>F41*$C$18</f>
        <v>0.10118734686512525</v>
      </c>
      <c r="H41" s="47">
        <f t="shared" si="1"/>
        <v>0.11069743585620845</v>
      </c>
      <c r="I41" s="33">
        <f t="shared" si="2"/>
        <v>0.0211473537211547</v>
      </c>
      <c r="J41" s="33">
        <f t="shared" si="3"/>
        <v>0.15769507777351452</v>
      </c>
      <c r="K41" s="5">
        <f t="shared" si="4"/>
        <v>0.68</v>
      </c>
    </row>
    <row r="42" spans="1:11" ht="31.5" customHeight="1">
      <c r="A42" s="2" t="s">
        <v>860</v>
      </c>
      <c r="B42" s="1" t="s">
        <v>657</v>
      </c>
      <c r="C42" s="1">
        <v>0.02</v>
      </c>
      <c r="D42" s="1" t="s">
        <v>32</v>
      </c>
      <c r="E42" s="1">
        <v>2</v>
      </c>
      <c r="F42" s="47">
        <f>(($C$6*$C$8*$C$10/$C$7*C42)*(1+$C$11+$C$12))*(1+$C$13+$C$15+$C$16)*(1+$C$17)</f>
        <v>0.06502624951168</v>
      </c>
      <c r="G42" s="47">
        <f>F42*$C$18</f>
        <v>0.022486077081138943</v>
      </c>
      <c r="H42" s="47">
        <f t="shared" si="1"/>
        <v>0.024599430190268546</v>
      </c>
      <c r="I42" s="33">
        <f t="shared" si="2"/>
        <v>0.004699411938034376</v>
      </c>
      <c r="J42" s="33">
        <f t="shared" si="3"/>
        <v>0.03504335061633655</v>
      </c>
      <c r="K42" s="5">
        <f t="shared" si="4"/>
        <v>0.15</v>
      </c>
    </row>
    <row r="43" spans="1:11" ht="14.25" customHeight="1">
      <c r="A43" s="2" t="s">
        <v>861</v>
      </c>
      <c r="B43" s="1" t="s">
        <v>658</v>
      </c>
      <c r="C43" s="1">
        <v>0.57</v>
      </c>
      <c r="D43" s="1" t="s">
        <v>32</v>
      </c>
      <c r="E43" s="1">
        <v>4</v>
      </c>
      <c r="F43" s="47">
        <f>(($C$6*$E$10*$C$8/$C$7*C43)*(1+$C$11+$C$12))*(1+$C$13+$E$15+$C$16)*(1+$C$17)+($C$6*$C$22/$C$7*C43)</f>
        <v>2.9424982520153597</v>
      </c>
      <c r="G43" s="47">
        <f t="shared" si="0"/>
        <v>1.0175158955469115</v>
      </c>
      <c r="H43" s="47">
        <f t="shared" si="1"/>
        <v>1.1131470887374106</v>
      </c>
      <c r="I43" s="33">
        <f t="shared" si="2"/>
        <v>0.21265275972409395</v>
      </c>
      <c r="J43" s="33">
        <f t="shared" si="3"/>
        <v>1.5857441988071326</v>
      </c>
      <c r="K43" s="5">
        <f t="shared" si="4"/>
        <v>6.87</v>
      </c>
    </row>
    <row r="44" spans="1:11" ht="14.25" customHeight="1">
      <c r="A44" s="2" t="s">
        <v>664</v>
      </c>
      <c r="B44" s="1" t="s">
        <v>659</v>
      </c>
      <c r="C44" s="1">
        <v>0.74</v>
      </c>
      <c r="D44" s="1" t="s">
        <v>32</v>
      </c>
      <c r="E44" s="1">
        <v>3</v>
      </c>
      <c r="F44" s="47">
        <f>(($C$6*$D$10*$C$8/$C$7*C44)*(1+$C$11+$C$12))*(1+$C$13+$D$15+$C$16)*(1+$C$17)+($C$6*$C$22/$C$7*C44)</f>
        <v>3.2133632916149337</v>
      </c>
      <c r="G44" s="47">
        <f>F44*$C$18</f>
        <v>1.111181026240444</v>
      </c>
      <c r="H44" s="47">
        <f>F44*$C$19</f>
        <v>1.2156153332179296</v>
      </c>
      <c r="I44" s="33">
        <f t="shared" si="2"/>
        <v>0.23222802986883379</v>
      </c>
      <c r="J44" s="33">
        <f t="shared" si="3"/>
        <v>1.7317163042826422</v>
      </c>
      <c r="K44" s="5">
        <f t="shared" si="4"/>
        <v>7.5</v>
      </c>
    </row>
    <row r="45" spans="1:11" ht="15">
      <c r="A45" s="2" t="s">
        <v>665</v>
      </c>
      <c r="B45" s="1" t="s">
        <v>660</v>
      </c>
      <c r="C45" s="1">
        <v>0.06</v>
      </c>
      <c r="D45" s="1" t="s">
        <v>153</v>
      </c>
      <c r="E45" s="1">
        <v>4</v>
      </c>
      <c r="F45" s="47">
        <f>(($C$6*$E$10*$C$8/$C$7*C45)*(1+$C$11+$C$12))*(1+$C$13+$E$15+$C$16)*(1+$C$17)+($C$6*$C$22/$C$7*C45)</f>
        <v>0.30973665810688006</v>
      </c>
      <c r="G45" s="47">
        <f>F45*$C$18</f>
        <v>0.10710693637335912</v>
      </c>
      <c r="H45" s="47">
        <f>F45*$C$19</f>
        <v>0.11717337776183273</v>
      </c>
      <c r="I45" s="33">
        <f t="shared" si="2"/>
        <v>0.022384501023588844</v>
      </c>
      <c r="J45" s="33">
        <f t="shared" si="3"/>
        <v>0.16692044197969821</v>
      </c>
      <c r="K45" s="5">
        <f t="shared" si="4"/>
        <v>0.72</v>
      </c>
    </row>
    <row r="46" spans="1:11" ht="15.75" customHeight="1">
      <c r="A46" s="2" t="s">
        <v>667</v>
      </c>
      <c r="B46" s="7" t="s">
        <v>661</v>
      </c>
      <c r="C46" s="1">
        <v>0.21</v>
      </c>
      <c r="D46" s="1" t="s">
        <v>32</v>
      </c>
      <c r="E46" s="1">
        <v>4</v>
      </c>
      <c r="F46" s="47">
        <f>(($C$6*$E$10*$C$8/$C$7*C46)*(1+$C$11+$C$12))*(1+$C$13+$E$15+$C$16)*(1+$C$17)+($C$6*$C$22/$C$7*C46)</f>
        <v>1.0840783033740802</v>
      </c>
      <c r="G46" s="47">
        <f>F46*$C$18</f>
        <v>0.37487427730675693</v>
      </c>
      <c r="H46" s="47">
        <f>F46*$C$19</f>
        <v>0.41010682216641453</v>
      </c>
      <c r="I46" s="33">
        <f t="shared" si="2"/>
        <v>0.07834575358256096</v>
      </c>
      <c r="J46" s="33">
        <f t="shared" si="3"/>
        <v>0.5842215469289438</v>
      </c>
      <c r="K46" s="5">
        <f t="shared" si="4"/>
        <v>2.53</v>
      </c>
    </row>
    <row r="47" spans="1:11" s="294" customFormat="1" ht="15.75" customHeight="1">
      <c r="A47" s="2" t="s">
        <v>666</v>
      </c>
      <c r="B47" s="1" t="s">
        <v>662</v>
      </c>
      <c r="C47" s="1">
        <v>0.37</v>
      </c>
      <c r="D47" s="1" t="s">
        <v>32</v>
      </c>
      <c r="E47" s="1">
        <v>4</v>
      </c>
      <c r="F47" s="47">
        <f>(($C$6*$E$10*$C$8/$C$7*C47)*(1+$C$11+$C$12))*(1+$C$13+$E$15+$C$16)*(1+$C$17)+($C$6*$C$22/$C$7*C47)</f>
        <v>1.9100427249924268</v>
      </c>
      <c r="G47" s="47">
        <f>F47*$C$18</f>
        <v>0.6604927743023812</v>
      </c>
      <c r="H47" s="47">
        <f>F47*$C$19</f>
        <v>0.7225691628646351</v>
      </c>
      <c r="I47" s="33">
        <f>(F47+G47)*C$20</f>
        <v>0.13803775631213117</v>
      </c>
      <c r="J47" s="33">
        <f>(F47+G47+H47+I47)*$C$21</f>
        <v>1.0293427255414722</v>
      </c>
      <c r="K47" s="33">
        <f>ROUND((F47+G47+H47+I47+J47),2)</f>
        <v>4.46</v>
      </c>
    </row>
    <row r="48" spans="1:11" ht="20.25" customHeight="1">
      <c r="A48" s="2"/>
      <c r="B48" s="1"/>
      <c r="C48" s="1"/>
      <c r="D48" s="1"/>
      <c r="E48" s="1"/>
      <c r="F48" s="47"/>
      <c r="G48" s="47"/>
      <c r="H48" s="47"/>
      <c r="I48" s="33"/>
      <c r="J48" s="33"/>
      <c r="K48" s="33"/>
    </row>
    <row r="49" spans="1:11" s="294" customFormat="1" ht="20.25" customHeight="1">
      <c r="A49" s="236"/>
      <c r="B49" s="85"/>
      <c r="C49" s="85"/>
      <c r="D49" s="85"/>
      <c r="E49" s="85"/>
      <c r="F49" s="237"/>
      <c r="G49" s="237"/>
      <c r="H49" s="237"/>
      <c r="I49" s="238"/>
      <c r="J49" s="238"/>
      <c r="K49" s="238"/>
    </row>
    <row r="50" spans="1:11" s="234" customFormat="1" ht="15.75" customHeight="1">
      <c r="A50" s="236"/>
      <c r="B50" s="85"/>
      <c r="C50" s="85"/>
      <c r="D50" s="85"/>
      <c r="E50" s="85"/>
      <c r="F50" s="237"/>
      <c r="G50" s="237"/>
      <c r="H50" s="237"/>
      <c r="I50" s="238"/>
      <c r="J50" s="238"/>
      <c r="K50" s="238"/>
    </row>
  </sheetData>
  <sheetProtection/>
  <mergeCells count="4">
    <mergeCell ref="F1:L1"/>
    <mergeCell ref="F2:L2"/>
    <mergeCell ref="F3:L3"/>
    <mergeCell ref="G4:L4"/>
  </mergeCells>
  <printOptions/>
  <pageMargins left="0.2362204724409449" right="0.2362204724409449" top="0.49" bottom="0.39" header="0.31496062992125984" footer="0.31496062992125984"/>
  <pageSetup fitToHeight="0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SheetLayoutView="100" zoomScalePageLayoutView="0" workbookViewId="0" topLeftCell="A1">
      <pane ySplit="24" topLeftCell="A34" activePane="bottomLeft" state="frozen"/>
      <selection pane="topLeft" activeCell="A1" sqref="A1"/>
      <selection pane="bottomLeft" activeCell="C20" sqref="C20"/>
    </sheetView>
  </sheetViews>
  <sheetFormatPr defaultColWidth="9.140625" defaultRowHeight="15"/>
  <cols>
    <col min="1" max="1" width="64.57421875" style="0" customWidth="1"/>
    <col min="2" max="2" width="7.57421875" style="0" customWidth="1"/>
    <col min="4" max="4" width="7.8515625" style="0" customWidth="1"/>
    <col min="5" max="5" width="5.57421875" style="0" customWidth="1"/>
    <col min="7" max="7" width="8.00390625" style="0" customWidth="1"/>
    <col min="9" max="9" width="9.140625" style="223" customWidth="1"/>
    <col min="11" max="11" width="16.28125" style="0" customWidth="1"/>
  </cols>
  <sheetData>
    <row r="1" spans="6:12" ht="15">
      <c r="F1" s="304" t="s">
        <v>2187</v>
      </c>
      <c r="G1" s="304"/>
      <c r="H1" s="304"/>
      <c r="I1" s="304"/>
      <c r="J1" s="304"/>
      <c r="K1" s="304"/>
      <c r="L1" s="304"/>
    </row>
    <row r="2" spans="6:12" ht="15">
      <c r="F2" s="303" t="s">
        <v>2508</v>
      </c>
      <c r="G2" s="303"/>
      <c r="H2" s="303"/>
      <c r="I2" s="303"/>
      <c r="J2" s="303"/>
      <c r="K2" s="303"/>
      <c r="L2" s="303"/>
    </row>
    <row r="3" spans="6:12" ht="15">
      <c r="F3" s="303" t="s">
        <v>2509</v>
      </c>
      <c r="G3" s="303"/>
      <c r="H3" s="303"/>
      <c r="I3" s="303"/>
      <c r="J3" s="303"/>
      <c r="K3" s="303"/>
      <c r="L3" s="303"/>
    </row>
    <row r="4" spans="6:12" ht="15">
      <c r="F4" s="150"/>
      <c r="G4" s="303" t="s">
        <v>2613</v>
      </c>
      <c r="H4" s="303"/>
      <c r="I4" s="303"/>
      <c r="J4" s="303"/>
      <c r="K4" s="303"/>
      <c r="L4" s="303"/>
    </row>
    <row r="5" ht="18.75">
      <c r="A5" s="21" t="s">
        <v>1403</v>
      </c>
    </row>
    <row r="6" spans="1:9" ht="12" customHeight="1">
      <c r="A6" s="24" t="s">
        <v>4</v>
      </c>
      <c r="B6" s="24"/>
      <c r="C6" s="224">
        <v>127.96</v>
      </c>
      <c r="D6" s="24"/>
      <c r="E6" s="24"/>
      <c r="F6" s="24"/>
      <c r="G6" s="24"/>
      <c r="H6" s="22"/>
      <c r="I6" s="22"/>
    </row>
    <row r="7" spans="1:9" ht="12" customHeight="1">
      <c r="A7" s="24" t="s">
        <v>5</v>
      </c>
      <c r="B7" s="24"/>
      <c r="C7" s="224">
        <v>168</v>
      </c>
      <c r="D7" s="24"/>
      <c r="E7" s="24"/>
      <c r="F7" s="24"/>
      <c r="G7" s="24"/>
      <c r="H7" s="22"/>
      <c r="I7" s="22"/>
    </row>
    <row r="8" spans="1:9" ht="9.75" customHeight="1">
      <c r="A8" s="24" t="s">
        <v>0</v>
      </c>
      <c r="B8" s="24"/>
      <c r="C8" s="225">
        <v>1.2</v>
      </c>
      <c r="D8" s="24"/>
      <c r="E8" s="24"/>
      <c r="F8" s="24"/>
      <c r="G8" s="24"/>
      <c r="H8" s="22"/>
      <c r="I8" s="22"/>
    </row>
    <row r="9" spans="1:9" ht="9.75" customHeight="1">
      <c r="A9" s="25" t="s">
        <v>6</v>
      </c>
      <c r="B9" s="25"/>
      <c r="C9" s="25" t="s">
        <v>7</v>
      </c>
      <c r="D9" s="25" t="s">
        <v>8</v>
      </c>
      <c r="E9" s="25" t="s">
        <v>9</v>
      </c>
      <c r="F9" s="25" t="s">
        <v>10</v>
      </c>
      <c r="G9" s="25" t="s">
        <v>11</v>
      </c>
      <c r="H9" s="22"/>
      <c r="I9" s="22"/>
    </row>
    <row r="10" spans="1:9" ht="9.75" customHeight="1">
      <c r="A10" s="25"/>
      <c r="B10" s="25"/>
      <c r="C10" s="25">
        <v>1.16</v>
      </c>
      <c r="D10" s="25">
        <v>1.35</v>
      </c>
      <c r="E10" s="25">
        <v>1.57</v>
      </c>
      <c r="F10" s="25">
        <v>1.73</v>
      </c>
      <c r="G10" s="25">
        <v>1.9</v>
      </c>
      <c r="H10" s="22"/>
      <c r="I10" s="22"/>
    </row>
    <row r="11" spans="1:9" ht="9.75" customHeight="1">
      <c r="A11" s="24" t="s">
        <v>12</v>
      </c>
      <c r="B11" s="24"/>
      <c r="C11" s="225">
        <v>0.5</v>
      </c>
      <c r="D11" s="24"/>
      <c r="E11" s="24"/>
      <c r="F11" s="24"/>
      <c r="G11" s="24"/>
      <c r="H11" s="22"/>
      <c r="I11" s="22"/>
    </row>
    <row r="12" spans="1:9" ht="9.75" customHeight="1">
      <c r="A12" s="24" t="s">
        <v>1</v>
      </c>
      <c r="B12" s="24"/>
      <c r="C12" s="225">
        <v>0.5</v>
      </c>
      <c r="D12" s="24"/>
      <c r="E12" s="24"/>
      <c r="F12" s="24"/>
      <c r="G12" s="24"/>
      <c r="H12" s="22"/>
      <c r="I12" s="22"/>
    </row>
    <row r="13" spans="1:9" ht="9.75" customHeight="1">
      <c r="A13" s="24" t="s">
        <v>13</v>
      </c>
      <c r="B13" s="24"/>
      <c r="C13" s="225">
        <v>0.3</v>
      </c>
      <c r="D13" s="24"/>
      <c r="E13" s="24"/>
      <c r="F13" s="24"/>
      <c r="G13" s="24"/>
      <c r="H13" s="22"/>
      <c r="I13" s="22"/>
    </row>
    <row r="14" spans="1:9" ht="9.75" customHeight="1">
      <c r="A14" s="25" t="s">
        <v>14</v>
      </c>
      <c r="B14" s="25"/>
      <c r="C14" s="25"/>
      <c r="D14" s="25" t="s">
        <v>8</v>
      </c>
      <c r="E14" s="25" t="s">
        <v>9</v>
      </c>
      <c r="F14" s="25" t="s">
        <v>10</v>
      </c>
      <c r="G14" s="25" t="s">
        <v>11</v>
      </c>
      <c r="H14" s="22"/>
      <c r="I14" s="22"/>
    </row>
    <row r="15" spans="1:9" ht="9.75" customHeight="1">
      <c r="A15" s="25"/>
      <c r="B15" s="25"/>
      <c r="C15" s="25"/>
      <c r="D15" s="25">
        <v>0.18</v>
      </c>
      <c r="E15" s="25">
        <v>0.22</v>
      </c>
      <c r="F15" s="25">
        <v>0.26</v>
      </c>
      <c r="G15" s="25">
        <v>0.3</v>
      </c>
      <c r="H15" s="22"/>
      <c r="I15" s="22"/>
    </row>
    <row r="16" spans="1:9" ht="12" customHeight="1">
      <c r="A16" s="24" t="s">
        <v>15</v>
      </c>
      <c r="B16" s="24"/>
      <c r="C16" s="224">
        <v>0.112</v>
      </c>
      <c r="D16" s="24"/>
      <c r="E16" s="24"/>
      <c r="F16" s="24"/>
      <c r="G16" s="24"/>
      <c r="H16" s="22"/>
      <c r="I16" s="22"/>
    </row>
    <row r="17" spans="1:9" ht="13.5" customHeight="1">
      <c r="A17" s="24" t="s">
        <v>2</v>
      </c>
      <c r="B17" s="24"/>
      <c r="C17" s="224">
        <v>0.0859</v>
      </c>
      <c r="D17" s="24"/>
      <c r="E17" s="24"/>
      <c r="F17" s="24"/>
      <c r="G17" s="24"/>
      <c r="H17" s="22"/>
      <c r="I17" s="22"/>
    </row>
    <row r="18" spans="1:9" ht="12" customHeight="1">
      <c r="A18" s="24" t="s">
        <v>2615</v>
      </c>
      <c r="B18" s="24"/>
      <c r="C18" s="224">
        <v>0.3458</v>
      </c>
      <c r="D18" s="24"/>
      <c r="E18" s="24"/>
      <c r="F18" s="24"/>
      <c r="G18" s="24"/>
      <c r="H18" s="22"/>
      <c r="I18" s="22"/>
    </row>
    <row r="19" spans="1:9" ht="10.5" customHeight="1">
      <c r="A19" s="24" t="s">
        <v>17</v>
      </c>
      <c r="B19" s="24"/>
      <c r="C19" s="224">
        <v>0.3783</v>
      </c>
      <c r="D19" s="24"/>
      <c r="E19" s="24"/>
      <c r="F19" s="24"/>
      <c r="G19" s="24"/>
      <c r="H19" s="22"/>
      <c r="I19" s="22"/>
    </row>
    <row r="20" spans="1:9" s="223" customFormat="1" ht="21" customHeight="1">
      <c r="A20" s="24" t="s">
        <v>2596</v>
      </c>
      <c r="B20" s="24"/>
      <c r="C20" s="224">
        <v>0.0537</v>
      </c>
      <c r="D20" s="24"/>
      <c r="E20" s="24"/>
      <c r="F20" s="24"/>
      <c r="G20" s="24"/>
      <c r="H20" s="22"/>
      <c r="I20" s="22"/>
    </row>
    <row r="21" spans="1:9" ht="12.75" customHeight="1">
      <c r="A21" s="24" t="s">
        <v>18</v>
      </c>
      <c r="B21" s="24"/>
      <c r="C21" s="225">
        <v>0.3</v>
      </c>
      <c r="D21" s="24"/>
      <c r="E21" s="24"/>
      <c r="F21" s="24"/>
      <c r="G21" s="24"/>
      <c r="H21" s="22"/>
      <c r="I21" s="22"/>
    </row>
    <row r="22" spans="1:9" ht="11.25" customHeight="1">
      <c r="A22" s="22" t="s">
        <v>2185</v>
      </c>
      <c r="B22" s="22"/>
      <c r="C22" s="224">
        <v>0.1</v>
      </c>
      <c r="D22" s="24"/>
      <c r="E22" s="24"/>
      <c r="F22" s="24"/>
      <c r="G22" s="24"/>
      <c r="H22" s="22"/>
      <c r="I22" s="22"/>
    </row>
    <row r="23" ht="12.75" customHeight="1">
      <c r="E23" s="4" t="s">
        <v>668</v>
      </c>
    </row>
    <row r="24" spans="1:11" ht="57" customHeight="1">
      <c r="A24" s="35" t="s">
        <v>1583</v>
      </c>
      <c r="B24" s="32" t="s">
        <v>21</v>
      </c>
      <c r="C24" s="32" t="s">
        <v>22</v>
      </c>
      <c r="D24" s="32" t="s">
        <v>23</v>
      </c>
      <c r="E24" s="32" t="s">
        <v>24</v>
      </c>
      <c r="F24" s="32" t="s">
        <v>25</v>
      </c>
      <c r="G24" s="32" t="s">
        <v>26</v>
      </c>
      <c r="H24" s="32" t="s">
        <v>27</v>
      </c>
      <c r="I24" s="228" t="s">
        <v>2597</v>
      </c>
      <c r="J24" s="32" t="s">
        <v>28</v>
      </c>
      <c r="K24" s="32" t="s">
        <v>29</v>
      </c>
    </row>
    <row r="25" spans="1:11" ht="18" customHeight="1">
      <c r="A25" s="2" t="s">
        <v>862</v>
      </c>
      <c r="B25" s="1" t="s">
        <v>669</v>
      </c>
      <c r="C25" s="1">
        <v>0.56</v>
      </c>
      <c r="D25" s="1" t="s">
        <v>153</v>
      </c>
      <c r="E25" s="1">
        <v>4</v>
      </c>
      <c r="F25" s="47">
        <f>(($C$6*$E$10*$C$8/$C$7*C25)*(1+$C$11+$C$12))*(1+$C$13+$E$15+$C$16)*(1+$C$17)+($C$6*$C$22/$C$7*C25)</f>
        <v>2.8908754756642137</v>
      </c>
      <c r="G25" s="47">
        <f aca="true" t="shared" si="0" ref="G25:G43">F25*$C$18</f>
        <v>0.999664739484685</v>
      </c>
      <c r="H25" s="47">
        <f aca="true" t="shared" si="1" ref="H25:H43">F25*$C$19</f>
        <v>1.093618192443772</v>
      </c>
      <c r="I25" s="33">
        <f aca="true" t="shared" si="2" ref="I25:I33">(F25+G25)*C$20</f>
        <v>0.20892200955349585</v>
      </c>
      <c r="J25" s="33">
        <f>(F25+G25+H25+I25)*$C$21</f>
        <v>1.55792412514385</v>
      </c>
      <c r="K25" s="50">
        <f>ROUND((F25+G25+H25+I25+J25),2)</f>
        <v>6.75</v>
      </c>
    </row>
    <row r="26" spans="1:11" ht="32.25" customHeight="1">
      <c r="A26" s="2" t="s">
        <v>863</v>
      </c>
      <c r="B26" s="1" t="s">
        <v>670</v>
      </c>
      <c r="C26" s="1">
        <v>1.15</v>
      </c>
      <c r="D26" s="17" t="s">
        <v>864</v>
      </c>
      <c r="E26" s="1">
        <v>4</v>
      </c>
      <c r="F26" s="47">
        <f aca="true" t="shared" si="3" ref="F26:F40">(($C$6*$E$10*$C$8/$C$7*C26)*(1+$C$11+$C$12))*(1+$C$13+$E$15+$C$16)*(1+$C$17)+($C$6*$C$22/$C$7*C26)</f>
        <v>5.936619280381867</v>
      </c>
      <c r="G26" s="47">
        <f t="shared" si="0"/>
        <v>2.05288294715605</v>
      </c>
      <c r="H26" s="47">
        <f t="shared" si="1"/>
        <v>2.2458230737684604</v>
      </c>
      <c r="I26" s="33">
        <f t="shared" si="2"/>
        <v>0.42903626961878616</v>
      </c>
      <c r="J26" s="33">
        <f aca="true" t="shared" si="4" ref="J26:J56">(F26+G26+H26+I26)*$C$21</f>
        <v>3.1993084712775492</v>
      </c>
      <c r="K26" s="50">
        <f>ROUND((F26+G26+H26+I26+J26),2)</f>
        <v>13.86</v>
      </c>
    </row>
    <row r="27" spans="1:11" ht="32.25" customHeight="1">
      <c r="A27" s="2" t="s">
        <v>865</v>
      </c>
      <c r="B27" s="1" t="s">
        <v>671</v>
      </c>
      <c r="C27" s="1">
        <v>1.9</v>
      </c>
      <c r="D27" s="17" t="s">
        <v>864</v>
      </c>
      <c r="E27" s="1">
        <v>4</v>
      </c>
      <c r="F27" s="47">
        <f t="shared" si="3"/>
        <v>9.808327506717868</v>
      </c>
      <c r="G27" s="47">
        <f t="shared" si="0"/>
        <v>3.391719651823039</v>
      </c>
      <c r="H27" s="47">
        <f t="shared" si="1"/>
        <v>3.7104902957913697</v>
      </c>
      <c r="I27" s="33">
        <f t="shared" si="2"/>
        <v>0.7088425324136466</v>
      </c>
      <c r="J27" s="33">
        <f t="shared" si="4"/>
        <v>5.285813996023776</v>
      </c>
      <c r="K27" s="50">
        <f aca="true" t="shared" si="5" ref="K27:K57">ROUND((F27+G27+H27+I27+J27),2)</f>
        <v>22.91</v>
      </c>
    </row>
    <row r="28" spans="1:11" ht="16.5" customHeight="1">
      <c r="A28" s="2" t="s">
        <v>866</v>
      </c>
      <c r="B28" s="1" t="s">
        <v>672</v>
      </c>
      <c r="C28" s="1">
        <v>0.17</v>
      </c>
      <c r="D28" s="1" t="s">
        <v>206</v>
      </c>
      <c r="E28" s="1">
        <v>3</v>
      </c>
      <c r="F28" s="47">
        <f>(($C$6*$D$10*$C$8/$C$7*C28)*(1+$C$11+$C$12))*(1+$C$13+$D$15+$C$16)*(1+$C$17)+($C$6*$C$22/$C$7*C28)</f>
        <v>0.7382050805061335</v>
      </c>
      <c r="G28" s="47">
        <f t="shared" si="0"/>
        <v>0.255271316839021</v>
      </c>
      <c r="H28" s="47">
        <f t="shared" si="1"/>
        <v>0.27926298195547034</v>
      </c>
      <c r="I28" s="33">
        <f t="shared" si="2"/>
        <v>0.0533496825374348</v>
      </c>
      <c r="J28" s="33">
        <f t="shared" si="4"/>
        <v>0.39782671855141793</v>
      </c>
      <c r="K28" s="50">
        <f t="shared" si="5"/>
        <v>1.72</v>
      </c>
    </row>
    <row r="29" spans="1:11" ht="16.5" customHeight="1">
      <c r="A29" s="2" t="s">
        <v>867</v>
      </c>
      <c r="B29" s="1" t="s">
        <v>673</v>
      </c>
      <c r="C29" s="1">
        <v>0.37</v>
      </c>
      <c r="D29" s="1" t="s">
        <v>868</v>
      </c>
      <c r="E29" s="1">
        <v>4</v>
      </c>
      <c r="F29" s="47">
        <f t="shared" si="3"/>
        <v>1.9100427249924268</v>
      </c>
      <c r="G29" s="47">
        <f t="shared" si="0"/>
        <v>0.6604927743023812</v>
      </c>
      <c r="H29" s="47">
        <f t="shared" si="1"/>
        <v>0.7225691628646351</v>
      </c>
      <c r="I29" s="33">
        <f t="shared" si="2"/>
        <v>0.13803775631213117</v>
      </c>
      <c r="J29" s="33">
        <f t="shared" si="4"/>
        <v>1.0293427255414722</v>
      </c>
      <c r="K29" s="50">
        <f t="shared" si="5"/>
        <v>4.46</v>
      </c>
    </row>
    <row r="30" spans="1:11" ht="16.5" customHeight="1">
      <c r="A30" s="2" t="s">
        <v>869</v>
      </c>
      <c r="B30" s="1" t="s">
        <v>674</v>
      </c>
      <c r="C30" s="1">
        <v>0.6</v>
      </c>
      <c r="D30" s="1" t="s">
        <v>868</v>
      </c>
      <c r="E30" s="1">
        <v>4</v>
      </c>
      <c r="F30" s="47">
        <f t="shared" si="3"/>
        <v>3.0973665810688003</v>
      </c>
      <c r="G30" s="47">
        <f t="shared" si="0"/>
        <v>1.071069363733591</v>
      </c>
      <c r="H30" s="47">
        <f t="shared" si="1"/>
        <v>1.1717337776183272</v>
      </c>
      <c r="I30" s="33">
        <f t="shared" si="2"/>
        <v>0.2238450102358884</v>
      </c>
      <c r="J30" s="33">
        <f t="shared" si="4"/>
        <v>1.669204419796982</v>
      </c>
      <c r="K30" s="50">
        <f t="shared" si="5"/>
        <v>7.23</v>
      </c>
    </row>
    <row r="31" spans="1:11" ht="16.5" customHeight="1">
      <c r="A31" s="2" t="s">
        <v>870</v>
      </c>
      <c r="B31" s="1" t="s">
        <v>675</v>
      </c>
      <c r="C31" s="1">
        <v>0.97</v>
      </c>
      <c r="D31" s="1" t="s">
        <v>153</v>
      </c>
      <c r="E31" s="1">
        <v>4</v>
      </c>
      <c r="F31" s="47">
        <f t="shared" si="3"/>
        <v>5.007409306061227</v>
      </c>
      <c r="G31" s="47">
        <f t="shared" si="0"/>
        <v>1.7315621380359723</v>
      </c>
      <c r="H31" s="47">
        <f t="shared" si="1"/>
        <v>1.8943029404829623</v>
      </c>
      <c r="I31" s="33">
        <f t="shared" si="2"/>
        <v>0.3618827665480196</v>
      </c>
      <c r="J31" s="33">
        <f t="shared" si="4"/>
        <v>2.698547145338454</v>
      </c>
      <c r="K31" s="50">
        <f t="shared" si="5"/>
        <v>11.69</v>
      </c>
    </row>
    <row r="32" spans="1:11" ht="30.75" customHeight="1">
      <c r="A32" s="2" t="s">
        <v>871</v>
      </c>
      <c r="B32" s="1" t="s">
        <v>676</v>
      </c>
      <c r="C32" s="1">
        <v>0.99</v>
      </c>
      <c r="D32" s="1" t="s">
        <v>153</v>
      </c>
      <c r="E32" s="1">
        <v>4</v>
      </c>
      <c r="F32" s="47">
        <f t="shared" si="3"/>
        <v>5.11065485876352</v>
      </c>
      <c r="G32" s="47">
        <f t="shared" si="0"/>
        <v>1.7672644501604253</v>
      </c>
      <c r="H32" s="47">
        <f t="shared" si="1"/>
        <v>1.9333607330702398</v>
      </c>
      <c r="I32" s="33">
        <f t="shared" si="2"/>
        <v>0.36934426688921584</v>
      </c>
      <c r="J32" s="33">
        <f t="shared" si="4"/>
        <v>2.7541872926650206</v>
      </c>
      <c r="K32" s="50">
        <f t="shared" si="5"/>
        <v>11.93</v>
      </c>
    </row>
    <row r="33" spans="1:11" ht="30.75" customHeight="1">
      <c r="A33" s="2" t="s">
        <v>872</v>
      </c>
      <c r="B33" s="8" t="s">
        <v>879</v>
      </c>
      <c r="C33" s="1">
        <v>1.2</v>
      </c>
      <c r="D33" s="1" t="s">
        <v>153</v>
      </c>
      <c r="E33" s="1">
        <v>4</v>
      </c>
      <c r="F33" s="47">
        <f t="shared" si="3"/>
        <v>6.1947331621376005</v>
      </c>
      <c r="G33" s="47">
        <f t="shared" si="0"/>
        <v>2.142138727467182</v>
      </c>
      <c r="H33" s="47">
        <f t="shared" si="1"/>
        <v>2.3434675552366544</v>
      </c>
      <c r="I33" s="33">
        <f t="shared" si="2"/>
        <v>0.4476900204717768</v>
      </c>
      <c r="J33" s="33">
        <f t="shared" si="4"/>
        <v>3.338408839593964</v>
      </c>
      <c r="K33" s="50">
        <f t="shared" si="5"/>
        <v>14.47</v>
      </c>
    </row>
    <row r="34" spans="1:11" ht="30.75" customHeight="1">
      <c r="A34" s="2" t="s">
        <v>873</v>
      </c>
      <c r="B34" s="1" t="s">
        <v>677</v>
      </c>
      <c r="C34" s="1">
        <v>1.07</v>
      </c>
      <c r="D34" s="1" t="s">
        <v>78</v>
      </c>
      <c r="E34" s="1">
        <v>3</v>
      </c>
      <c r="F34" s="47">
        <f>(($C$6*$D$10*$C$8/$C$7*C34)*(1+$C$11+$C$12))*(1+$C$13+$D$15+$C$16)*(1+$C$17)+($C$6*$C$22/$C$7*C34)</f>
        <v>4.646349624362134</v>
      </c>
      <c r="G34" s="47">
        <f t="shared" si="0"/>
        <v>1.606707700104426</v>
      </c>
      <c r="H34" s="47">
        <f t="shared" si="1"/>
        <v>1.7577140628961956</v>
      </c>
      <c r="I34" s="33">
        <f aca="true" t="shared" si="6" ref="I34:I57">(F34+G34)*C$20</f>
        <v>0.3357891783238543</v>
      </c>
      <c r="J34" s="33">
        <f t="shared" si="4"/>
        <v>2.5039681697059826</v>
      </c>
      <c r="K34" s="50">
        <f t="shared" si="5"/>
        <v>10.85</v>
      </c>
    </row>
    <row r="35" spans="1:11" ht="15">
      <c r="A35" s="2" t="s">
        <v>874</v>
      </c>
      <c r="B35" s="1" t="s">
        <v>678</v>
      </c>
      <c r="C35" s="1">
        <v>0.26</v>
      </c>
      <c r="D35" s="1" t="s">
        <v>78</v>
      </c>
      <c r="E35" s="1">
        <v>4</v>
      </c>
      <c r="F35" s="47">
        <f t="shared" si="3"/>
        <v>1.3421921851298135</v>
      </c>
      <c r="G35" s="47">
        <f t="shared" si="0"/>
        <v>0.4641300576178895</v>
      </c>
      <c r="H35" s="47">
        <f t="shared" si="1"/>
        <v>0.5077513036346085</v>
      </c>
      <c r="I35" s="33">
        <f t="shared" si="6"/>
        <v>0.09699950443555165</v>
      </c>
      <c r="J35" s="33">
        <f t="shared" si="4"/>
        <v>0.7233219152453589</v>
      </c>
      <c r="K35" s="50">
        <f t="shared" si="5"/>
        <v>3.13</v>
      </c>
    </row>
    <row r="36" spans="1:11" ht="15">
      <c r="A36" s="2" t="s">
        <v>875</v>
      </c>
      <c r="B36" s="1" t="s">
        <v>679</v>
      </c>
      <c r="C36" s="1">
        <v>0.31</v>
      </c>
      <c r="D36" s="1" t="s">
        <v>78</v>
      </c>
      <c r="E36" s="1">
        <v>3</v>
      </c>
      <c r="F36" s="47">
        <f>(($C$6*$D$10*$C$8/$C$7*C36)*(1+$C$11+$C$12))*(1+$C$13+$D$15+$C$16)*(1+$C$17)+($C$6*$C$22/$C$7*C36)</f>
        <v>1.3461386762170668</v>
      </c>
      <c r="G36" s="47">
        <f t="shared" si="0"/>
        <v>0.46549475423586173</v>
      </c>
      <c r="H36" s="47">
        <f t="shared" si="1"/>
        <v>0.5092442612129164</v>
      </c>
      <c r="I36" s="33">
        <f t="shared" si="6"/>
        <v>0.09728471521532225</v>
      </c>
      <c r="J36" s="33">
        <f t="shared" si="4"/>
        <v>0.7254487220643501</v>
      </c>
      <c r="K36" s="50">
        <f t="shared" si="5"/>
        <v>3.14</v>
      </c>
    </row>
    <row r="37" spans="1:11" ht="15">
      <c r="A37" s="2" t="s">
        <v>876</v>
      </c>
      <c r="B37" s="1" t="s">
        <v>680</v>
      </c>
      <c r="C37" s="1">
        <v>0.2</v>
      </c>
      <c r="D37" s="1" t="s">
        <v>206</v>
      </c>
      <c r="E37" s="1">
        <v>4</v>
      </c>
      <c r="F37" s="47">
        <f t="shared" si="3"/>
        <v>1.0324555270229336</v>
      </c>
      <c r="G37" s="47">
        <f t="shared" si="0"/>
        <v>0.35702312124453045</v>
      </c>
      <c r="H37" s="47">
        <f t="shared" si="1"/>
        <v>0.39057792587277584</v>
      </c>
      <c r="I37" s="33">
        <f t="shared" si="6"/>
        <v>0.07461500341196282</v>
      </c>
      <c r="J37" s="33">
        <f t="shared" si="4"/>
        <v>0.5564014732656608</v>
      </c>
      <c r="K37" s="50">
        <f t="shared" si="5"/>
        <v>2.41</v>
      </c>
    </row>
    <row r="38" spans="1:11" ht="15">
      <c r="A38" s="2" t="s">
        <v>877</v>
      </c>
      <c r="B38" s="1" t="s">
        <v>681</v>
      </c>
      <c r="C38" s="1">
        <v>5.4</v>
      </c>
      <c r="D38" s="1" t="s">
        <v>878</v>
      </c>
      <c r="E38" s="1">
        <v>4</v>
      </c>
      <c r="F38" s="47">
        <f t="shared" si="3"/>
        <v>27.876299229619207</v>
      </c>
      <c r="G38" s="47">
        <f t="shared" si="0"/>
        <v>9.63962427360232</v>
      </c>
      <c r="H38" s="47">
        <f t="shared" si="1"/>
        <v>10.545603998564946</v>
      </c>
      <c r="I38" s="33">
        <f t="shared" si="6"/>
        <v>2.014605092122996</v>
      </c>
      <c r="J38" s="33">
        <f t="shared" si="4"/>
        <v>15.022839778172841</v>
      </c>
      <c r="K38" s="50">
        <f t="shared" si="5"/>
        <v>65.1</v>
      </c>
    </row>
    <row r="39" spans="1:11" ht="15.75" customHeight="1">
      <c r="A39" s="2" t="s">
        <v>880</v>
      </c>
      <c r="B39" s="1" t="s">
        <v>682</v>
      </c>
      <c r="C39" s="1">
        <v>0.36</v>
      </c>
      <c r="D39" s="1" t="s">
        <v>881</v>
      </c>
      <c r="E39" s="1">
        <v>4</v>
      </c>
      <c r="F39" s="47">
        <f t="shared" si="3"/>
        <v>1.8584199486412802</v>
      </c>
      <c r="G39" s="47">
        <f t="shared" si="0"/>
        <v>0.6426416182401548</v>
      </c>
      <c r="H39" s="47">
        <f t="shared" si="1"/>
        <v>0.7030402665709964</v>
      </c>
      <c r="I39" s="33">
        <f t="shared" si="6"/>
        <v>0.13430700614153307</v>
      </c>
      <c r="J39" s="33">
        <f t="shared" si="4"/>
        <v>1.0015226518781895</v>
      </c>
      <c r="K39" s="50">
        <f t="shared" si="5"/>
        <v>4.34</v>
      </c>
    </row>
    <row r="40" spans="1:11" ht="15.75" customHeight="1">
      <c r="A40" s="2" t="s">
        <v>882</v>
      </c>
      <c r="B40" s="1" t="s">
        <v>683</v>
      </c>
      <c r="C40" s="1">
        <v>0.26</v>
      </c>
      <c r="D40" s="1" t="s">
        <v>881</v>
      </c>
      <c r="E40" s="1">
        <v>4</v>
      </c>
      <c r="F40" s="47">
        <f t="shared" si="3"/>
        <v>1.3421921851298135</v>
      </c>
      <c r="G40" s="47">
        <f t="shared" si="0"/>
        <v>0.4641300576178895</v>
      </c>
      <c r="H40" s="47">
        <f t="shared" si="1"/>
        <v>0.5077513036346085</v>
      </c>
      <c r="I40" s="33">
        <f t="shared" si="6"/>
        <v>0.09699950443555165</v>
      </c>
      <c r="J40" s="33">
        <f t="shared" si="4"/>
        <v>0.7233219152453589</v>
      </c>
      <c r="K40" s="50">
        <f t="shared" si="5"/>
        <v>3.13</v>
      </c>
    </row>
    <row r="41" spans="1:11" ht="30.75" customHeight="1">
      <c r="A41" s="2" t="s">
        <v>883</v>
      </c>
      <c r="B41" s="1" t="s">
        <v>684</v>
      </c>
      <c r="C41" s="1">
        <v>3.2</v>
      </c>
      <c r="D41" s="1" t="s">
        <v>884</v>
      </c>
      <c r="E41" s="1">
        <v>3</v>
      </c>
      <c r="F41" s="47">
        <f aca="true" t="shared" si="7" ref="F41:F51">(($C$6*$D$10*$C$8/$C$7*C41)*(1+$C$11+$C$12))*(1+$C$13+$D$15+$C$16)*(1+$C$17)+($C$6*$C$22/$C$7*C41)</f>
        <v>13.895625044821335</v>
      </c>
      <c r="G41" s="47">
        <f t="shared" si="0"/>
        <v>4.805107140499217</v>
      </c>
      <c r="H41" s="47">
        <f t="shared" si="1"/>
        <v>5.256714954455911</v>
      </c>
      <c r="I41" s="33">
        <f t="shared" si="6"/>
        <v>1.0042293183517137</v>
      </c>
      <c r="J41" s="33">
        <f t="shared" si="4"/>
        <v>7.488502937438454</v>
      </c>
      <c r="K41" s="50">
        <f t="shared" si="5"/>
        <v>32.45</v>
      </c>
    </row>
    <row r="42" spans="1:11" ht="15" customHeight="1">
      <c r="A42" s="2" t="s">
        <v>885</v>
      </c>
      <c r="B42" s="1" t="s">
        <v>685</v>
      </c>
      <c r="C42" s="1">
        <v>2.05</v>
      </c>
      <c r="D42" s="1" t="s">
        <v>884</v>
      </c>
      <c r="E42" s="1">
        <v>3</v>
      </c>
      <c r="F42" s="47">
        <f t="shared" si="7"/>
        <v>8.901884794338667</v>
      </c>
      <c r="G42" s="47">
        <f t="shared" si="0"/>
        <v>3.078271761882311</v>
      </c>
      <c r="H42" s="47">
        <f t="shared" si="1"/>
        <v>3.3675830176983177</v>
      </c>
      <c r="I42" s="33">
        <f t="shared" si="6"/>
        <v>0.6433344070690665</v>
      </c>
      <c r="J42" s="33">
        <f t="shared" si="4"/>
        <v>4.797322194296508</v>
      </c>
      <c r="K42" s="50">
        <f t="shared" si="5"/>
        <v>20.79</v>
      </c>
    </row>
    <row r="43" spans="1:11" ht="15">
      <c r="A43" s="2" t="s">
        <v>886</v>
      </c>
      <c r="B43" s="1" t="s">
        <v>686</v>
      </c>
      <c r="C43" s="1">
        <v>1.51</v>
      </c>
      <c r="D43" s="1" t="s">
        <v>884</v>
      </c>
      <c r="E43" s="1">
        <v>3</v>
      </c>
      <c r="F43" s="47">
        <f t="shared" si="7"/>
        <v>6.5569980680250675</v>
      </c>
      <c r="G43" s="47">
        <f t="shared" si="0"/>
        <v>2.2674099319230683</v>
      </c>
      <c r="H43" s="47">
        <f t="shared" si="1"/>
        <v>2.480512369133883</v>
      </c>
      <c r="I43" s="33">
        <f t="shared" si="6"/>
        <v>0.4738707095972149</v>
      </c>
      <c r="J43" s="33">
        <f t="shared" si="4"/>
        <v>3.53363732360377</v>
      </c>
      <c r="K43" s="50">
        <f t="shared" si="5"/>
        <v>15.31</v>
      </c>
    </row>
    <row r="44" spans="1:11" ht="15.75" customHeight="1">
      <c r="A44" s="2" t="s">
        <v>887</v>
      </c>
      <c r="B44" s="1" t="s">
        <v>687</v>
      </c>
      <c r="C44" s="1">
        <v>1.91</v>
      </c>
      <c r="D44" s="2" t="s">
        <v>864</v>
      </c>
      <c r="E44" s="1">
        <v>3</v>
      </c>
      <c r="F44" s="47">
        <f t="shared" si="7"/>
        <v>8.293951198627735</v>
      </c>
      <c r="G44" s="47">
        <f aca="true" t="shared" si="8" ref="G44:G54">F44*$C$18</f>
        <v>2.8680483244854704</v>
      </c>
      <c r="H44" s="47">
        <f aca="true" t="shared" si="9" ref="H44:H51">F44*$C$19</f>
        <v>3.137601738440872</v>
      </c>
      <c r="I44" s="33">
        <f t="shared" si="6"/>
        <v>0.5993993743911792</v>
      </c>
      <c r="J44" s="33">
        <f t="shared" si="4"/>
        <v>4.469700190783577</v>
      </c>
      <c r="K44" s="50">
        <f t="shared" si="5"/>
        <v>19.37</v>
      </c>
    </row>
    <row r="45" spans="1:11" ht="16.5" customHeight="1">
      <c r="A45" s="2" t="s">
        <v>888</v>
      </c>
      <c r="B45" s="1" t="s">
        <v>688</v>
      </c>
      <c r="C45" s="1">
        <v>2.45</v>
      </c>
      <c r="D45" s="17" t="s">
        <v>864</v>
      </c>
      <c r="E45" s="1">
        <v>3</v>
      </c>
      <c r="F45" s="47">
        <f t="shared" si="7"/>
        <v>10.638837924941337</v>
      </c>
      <c r="G45" s="47">
        <f t="shared" si="8"/>
        <v>3.678910154444714</v>
      </c>
      <c r="H45" s="47">
        <f t="shared" si="9"/>
        <v>4.024672387005308</v>
      </c>
      <c r="I45" s="33">
        <f t="shared" si="6"/>
        <v>0.7688630718630308</v>
      </c>
      <c r="J45" s="33">
        <f t="shared" si="4"/>
        <v>5.733385061476316</v>
      </c>
      <c r="K45" s="50">
        <f t="shared" si="5"/>
        <v>24.84</v>
      </c>
    </row>
    <row r="46" spans="1:11" ht="15">
      <c r="A46" s="2" t="s">
        <v>889</v>
      </c>
      <c r="B46" s="1" t="s">
        <v>689</v>
      </c>
      <c r="C46" s="1">
        <v>1.5</v>
      </c>
      <c r="D46" s="1" t="s">
        <v>878</v>
      </c>
      <c r="E46" s="1">
        <v>3</v>
      </c>
      <c r="F46" s="47">
        <f t="shared" si="7"/>
        <v>6.5135742397600005</v>
      </c>
      <c r="G46" s="47">
        <f t="shared" si="8"/>
        <v>2.252393972109008</v>
      </c>
      <c r="H46" s="47">
        <f t="shared" si="9"/>
        <v>2.4640851349012083</v>
      </c>
      <c r="I46" s="33">
        <f t="shared" si="6"/>
        <v>0.47073249297736575</v>
      </c>
      <c r="J46" s="33">
        <f t="shared" si="4"/>
        <v>3.510235751924274</v>
      </c>
      <c r="K46" s="50">
        <f t="shared" si="5"/>
        <v>15.21</v>
      </c>
    </row>
    <row r="47" spans="1:11" ht="16.5" customHeight="1">
      <c r="A47" s="2" t="s">
        <v>890</v>
      </c>
      <c r="B47" s="1" t="s">
        <v>690</v>
      </c>
      <c r="C47" s="1">
        <v>1.17</v>
      </c>
      <c r="D47" s="1"/>
      <c r="E47" s="1">
        <v>3</v>
      </c>
      <c r="F47" s="47">
        <f t="shared" si="7"/>
        <v>5.0805879070128</v>
      </c>
      <c r="G47" s="47">
        <f t="shared" si="8"/>
        <v>1.7568672982450264</v>
      </c>
      <c r="H47" s="47">
        <f t="shared" si="9"/>
        <v>1.9219864052229425</v>
      </c>
      <c r="I47" s="33">
        <f t="shared" si="6"/>
        <v>0.3671713445223453</v>
      </c>
      <c r="J47" s="33">
        <f t="shared" si="4"/>
        <v>2.7379838865009343</v>
      </c>
      <c r="K47" s="50">
        <f t="shared" si="5"/>
        <v>11.86</v>
      </c>
    </row>
    <row r="48" spans="1:11" ht="18" customHeight="1">
      <c r="A48" s="2" t="s">
        <v>891</v>
      </c>
      <c r="B48" s="1" t="s">
        <v>691</v>
      </c>
      <c r="C48" s="1">
        <v>1.48</v>
      </c>
      <c r="D48" s="1"/>
      <c r="E48" s="1">
        <v>3</v>
      </c>
      <c r="F48" s="47">
        <f t="shared" si="7"/>
        <v>6.4267265832298675</v>
      </c>
      <c r="G48" s="47">
        <f t="shared" si="8"/>
        <v>2.222362052480888</v>
      </c>
      <c r="H48" s="47">
        <f t="shared" si="9"/>
        <v>2.431230666435859</v>
      </c>
      <c r="I48" s="33">
        <f t="shared" si="6"/>
        <v>0.46445605973766757</v>
      </c>
      <c r="J48" s="33">
        <f t="shared" si="4"/>
        <v>3.4634326085652845</v>
      </c>
      <c r="K48" s="50">
        <f t="shared" si="5"/>
        <v>15.01</v>
      </c>
    </row>
    <row r="49" spans="1:11" ht="15.75" customHeight="1">
      <c r="A49" s="2" t="s">
        <v>892</v>
      </c>
      <c r="B49" s="1" t="s">
        <v>692</v>
      </c>
      <c r="C49" s="1">
        <v>0.31</v>
      </c>
      <c r="D49" s="1" t="s">
        <v>153</v>
      </c>
      <c r="E49" s="1">
        <v>3</v>
      </c>
      <c r="F49" s="47">
        <f t="shared" si="7"/>
        <v>1.3461386762170668</v>
      </c>
      <c r="G49" s="47">
        <f t="shared" si="8"/>
        <v>0.46549475423586173</v>
      </c>
      <c r="H49" s="47">
        <f t="shared" si="9"/>
        <v>0.5092442612129164</v>
      </c>
      <c r="I49" s="33">
        <f t="shared" si="6"/>
        <v>0.09728471521532225</v>
      </c>
      <c r="J49" s="33">
        <f t="shared" si="4"/>
        <v>0.7254487220643501</v>
      </c>
      <c r="K49" s="50">
        <f t="shared" si="5"/>
        <v>3.14</v>
      </c>
    </row>
    <row r="50" spans="1:11" ht="27.75" customHeight="1">
      <c r="A50" s="2" t="s">
        <v>893</v>
      </c>
      <c r="B50" s="1" t="s">
        <v>693</v>
      </c>
      <c r="C50" s="1">
        <v>0.36</v>
      </c>
      <c r="D50" s="1" t="s">
        <v>153</v>
      </c>
      <c r="E50" s="1">
        <v>3</v>
      </c>
      <c r="F50" s="47">
        <f t="shared" si="7"/>
        <v>1.5632578175424003</v>
      </c>
      <c r="G50" s="47">
        <f t="shared" si="8"/>
        <v>0.540574553306162</v>
      </c>
      <c r="H50" s="47">
        <f t="shared" si="9"/>
        <v>0.5913804323762901</v>
      </c>
      <c r="I50" s="33">
        <f t="shared" si="6"/>
        <v>0.11297579831456779</v>
      </c>
      <c r="J50" s="33">
        <f t="shared" si="4"/>
        <v>0.8424565804618261</v>
      </c>
      <c r="K50" s="50">
        <f t="shared" si="5"/>
        <v>3.65</v>
      </c>
    </row>
    <row r="51" spans="1:11" ht="18" customHeight="1">
      <c r="A51" s="2" t="s">
        <v>894</v>
      </c>
      <c r="B51" s="1" t="s">
        <v>694</v>
      </c>
      <c r="C51" s="1">
        <v>0.45</v>
      </c>
      <c r="D51" s="1" t="s">
        <v>153</v>
      </c>
      <c r="E51" s="1">
        <v>3</v>
      </c>
      <c r="F51" s="47">
        <f t="shared" si="7"/>
        <v>1.9540722719280006</v>
      </c>
      <c r="G51" s="47">
        <f t="shared" si="8"/>
        <v>0.6757181916327026</v>
      </c>
      <c r="H51" s="47">
        <f t="shared" si="9"/>
        <v>0.7392255404703627</v>
      </c>
      <c r="I51" s="33">
        <f t="shared" si="6"/>
        <v>0.14121974789320976</v>
      </c>
      <c r="J51" s="33">
        <f t="shared" si="4"/>
        <v>1.0530707255772827</v>
      </c>
      <c r="K51" s="50">
        <f t="shared" si="5"/>
        <v>4.56</v>
      </c>
    </row>
    <row r="52" spans="1:11" ht="18" customHeight="1">
      <c r="A52" s="2" t="s">
        <v>896</v>
      </c>
      <c r="B52" s="1" t="s">
        <v>695</v>
      </c>
      <c r="C52" s="1">
        <v>0.41</v>
      </c>
      <c r="D52" s="1" t="s">
        <v>881</v>
      </c>
      <c r="E52" s="1">
        <v>4</v>
      </c>
      <c r="F52" s="47">
        <f>(($C$6*$E$10*$C$8/$C$7*C52)*(1+$C$11+$C$12))*(1+$C$13+$E$15+$C$16)*(1+$C$17)+($C$6*$C$22/$C$7*C52)</f>
        <v>2.1165338303970134</v>
      </c>
      <c r="G52" s="47">
        <f t="shared" si="8"/>
        <v>0.7318973985512872</v>
      </c>
      <c r="H52" s="47">
        <f aca="true" t="shared" si="10" ref="H52:H57">F52*$C$19</f>
        <v>0.8006847480391902</v>
      </c>
      <c r="I52" s="33">
        <f t="shared" si="6"/>
        <v>0.15296075699452372</v>
      </c>
      <c r="J52" s="33">
        <f t="shared" si="4"/>
        <v>1.1406230201946042</v>
      </c>
      <c r="K52" s="50">
        <f t="shared" si="5"/>
        <v>4.94</v>
      </c>
    </row>
    <row r="53" spans="1:11" ht="18" customHeight="1">
      <c r="A53" s="2" t="s">
        <v>895</v>
      </c>
      <c r="B53" s="1" t="s">
        <v>696</v>
      </c>
      <c r="C53" s="1">
        <v>0.25</v>
      </c>
      <c r="D53" s="1" t="s">
        <v>881</v>
      </c>
      <c r="E53" s="1">
        <v>3</v>
      </c>
      <c r="F53" s="47">
        <f>(($C$6*$D$10*$C$8/$C$7*C53)*(1+$C$11+$C$12))*(1+$C$13+$D$15+$C$16)*(1+$C$17)+($C$6*$C$22/$C$7*C53)</f>
        <v>1.0855957066266668</v>
      </c>
      <c r="G53" s="47">
        <f t="shared" si="8"/>
        <v>0.3753989953515014</v>
      </c>
      <c r="H53" s="47">
        <f t="shared" si="10"/>
        <v>0.4106808558168681</v>
      </c>
      <c r="I53" s="33">
        <f t="shared" si="6"/>
        <v>0.07845541549622763</v>
      </c>
      <c r="J53" s="33">
        <f t="shared" si="4"/>
        <v>0.5850392919873791</v>
      </c>
      <c r="K53" s="50">
        <f t="shared" si="5"/>
        <v>2.54</v>
      </c>
    </row>
    <row r="54" spans="1:11" ht="15">
      <c r="A54" s="2" t="s">
        <v>897</v>
      </c>
      <c r="B54" s="1" t="s">
        <v>697</v>
      </c>
      <c r="C54" s="1">
        <v>2.34</v>
      </c>
      <c r="D54" s="1" t="s">
        <v>206</v>
      </c>
      <c r="E54" s="1">
        <v>4</v>
      </c>
      <c r="F54" s="47">
        <f>(($C$6*$E$10*$C$8/$C$7*C54)*(1+$C$11+$C$12))*(1+$C$13+$E$15+$C$16)*(1+$C$17)+($C$6*$C$22/$C$7*C54)</f>
        <v>12.07972966616832</v>
      </c>
      <c r="G54" s="47">
        <f t="shared" si="8"/>
        <v>4.177170518561005</v>
      </c>
      <c r="H54" s="47">
        <f t="shared" si="10"/>
        <v>4.569761732711475</v>
      </c>
      <c r="I54" s="33">
        <f t="shared" si="6"/>
        <v>0.8729955399199647</v>
      </c>
      <c r="J54" s="33">
        <f t="shared" si="4"/>
        <v>6.50989723720823</v>
      </c>
      <c r="K54" s="50">
        <f t="shared" si="5"/>
        <v>28.21</v>
      </c>
    </row>
    <row r="55" spans="1:11" ht="45.75" customHeight="1">
      <c r="A55" s="2" t="s">
        <v>898</v>
      </c>
      <c r="B55" s="1" t="s">
        <v>698</v>
      </c>
      <c r="C55" s="1">
        <v>1.5</v>
      </c>
      <c r="D55" s="1" t="s">
        <v>153</v>
      </c>
      <c r="E55" s="1">
        <v>4</v>
      </c>
      <c r="F55" s="47">
        <f>(($C$6*$E$10*$C$8/$C$7*C55)*(1+$C$11+$C$12))*(1+$C$13+$E$15+$C$16)*(1+$C$17)+($C$6*$C$22/$C$7*C55)</f>
        <v>7.743416452672002</v>
      </c>
      <c r="G55" s="47">
        <f>F55*$C$18</f>
        <v>2.6776734093339782</v>
      </c>
      <c r="H55" s="47">
        <f t="shared" si="10"/>
        <v>2.9293344440458187</v>
      </c>
      <c r="I55" s="33">
        <f t="shared" si="6"/>
        <v>0.5596125255897211</v>
      </c>
      <c r="J55" s="33">
        <f t="shared" si="4"/>
        <v>4.173011049492456</v>
      </c>
      <c r="K55" s="50">
        <f>ROUND((F55+G55+H55+I55+J55),2)</f>
        <v>18.08</v>
      </c>
    </row>
    <row r="56" spans="1:11" ht="15">
      <c r="A56" s="2" t="s">
        <v>1577</v>
      </c>
      <c r="B56" s="54" t="s">
        <v>1581</v>
      </c>
      <c r="C56" s="49">
        <v>0.91</v>
      </c>
      <c r="D56" s="46" t="s">
        <v>1578</v>
      </c>
      <c r="E56" s="49">
        <v>4</v>
      </c>
      <c r="F56" s="47">
        <f>(($C$6*$E$10*$C$8/$C$7*C56)*(1+$C$11+$C$12))*(1+$C$13+$E$15+$C$16)*(1+$C$17)+($C$6*$C$22/$C$7*C56)</f>
        <v>4.697672647954347</v>
      </c>
      <c r="G56" s="1">
        <f>F56*$C$18</f>
        <v>1.624455201662613</v>
      </c>
      <c r="H56" s="1">
        <f t="shared" si="10"/>
        <v>1.7771295627211297</v>
      </c>
      <c r="I56" s="33">
        <f t="shared" si="6"/>
        <v>0.33949826552443074</v>
      </c>
      <c r="J56" s="33">
        <f t="shared" si="4"/>
        <v>2.531626703358756</v>
      </c>
      <c r="K56" s="50">
        <f t="shared" si="5"/>
        <v>10.97</v>
      </c>
    </row>
    <row r="57" spans="1:11" ht="15">
      <c r="A57" s="1" t="s">
        <v>1579</v>
      </c>
      <c r="B57" s="1" t="s">
        <v>1580</v>
      </c>
      <c r="C57" s="1">
        <v>3.41</v>
      </c>
      <c r="D57" s="55" t="s">
        <v>1582</v>
      </c>
      <c r="E57" s="1">
        <v>5</v>
      </c>
      <c r="F57" s="47">
        <f>(($C$6*$F$10*$C$8/$C$7*C57)*(1+$C$11+$C$12))*(1+$C$13+$F$15+$C$16)*(1+$C$17)+($C$6*$C$22/$C$7*C57)</f>
        <v>19.839281652799258</v>
      </c>
      <c r="G57" s="1">
        <f>F57*$C$18</f>
        <v>6.860423595537983</v>
      </c>
      <c r="H57" s="1">
        <f t="shared" si="10"/>
        <v>7.50520024925396</v>
      </c>
      <c r="I57" s="33">
        <f t="shared" si="6"/>
        <v>1.4337741718357098</v>
      </c>
      <c r="J57" s="33">
        <f>(F57+G57+H57+I57)*$C$21</f>
        <v>10.691603900828072</v>
      </c>
      <c r="K57" s="50">
        <f t="shared" si="5"/>
        <v>46.33</v>
      </c>
    </row>
    <row r="58" spans="1:11" ht="15">
      <c r="A58" s="10" t="s">
        <v>2603</v>
      </c>
      <c r="C58" s="234"/>
      <c r="D58" s="234"/>
      <c r="E58" s="234"/>
      <c r="F58" s="234"/>
      <c r="G58" s="234"/>
      <c r="H58" s="234"/>
      <c r="I58" s="234"/>
      <c r="J58" s="234"/>
      <c r="K58" s="234"/>
    </row>
  </sheetData>
  <sheetProtection/>
  <mergeCells count="4">
    <mergeCell ref="F1:L1"/>
    <mergeCell ref="F2:L2"/>
    <mergeCell ref="F3:L3"/>
    <mergeCell ref="G4:L4"/>
  </mergeCells>
  <printOptions/>
  <pageMargins left="0.2362204724409449" right="0.2362204724409449" top="0.52" bottom="0.43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Экономист3</cp:lastModifiedBy>
  <cp:lastPrinted>2024-03-29T07:19:35Z</cp:lastPrinted>
  <dcterms:modified xsi:type="dcterms:W3CDTF">2024-03-29T09:14:53Z</dcterms:modified>
  <cp:category/>
  <cp:version/>
  <cp:contentType/>
  <cp:contentStatus/>
</cp:coreProperties>
</file>